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charts/chart5.xml" ContentType="application/vnd.openxmlformats-officedocument.drawingml.chart+xml"/>
  <Override PartName="/xl/charts/style6.xml" ContentType="application/vnd.ms-office.chartstyle+xml"/>
  <Override PartName="/xl/charts/colors6.xml" ContentType="application/vnd.ms-office.chartcolorstyle+xml"/>
  <Override PartName="/xl/charts/chartEx2.xml" ContentType="application/vnd.ms-office.chartex+xml"/>
  <Override PartName="/xl/charts/style7.xml" ContentType="application/vnd.ms-office.chartstyle+xml"/>
  <Override PartName="/xl/charts/colors7.xml" ContentType="application/vnd.ms-office.chartcolorstyle+xml"/>
  <Override PartName="/xl/charts/chart6.xml" ContentType="application/vnd.openxmlformats-officedocument.drawingml.chart+xml"/>
  <Override PartName="/xl/charts/style8.xml" ContentType="application/vnd.ms-office.chartstyle+xml"/>
  <Override PartName="/xl/charts/colors8.xml" ContentType="application/vnd.ms-office.chartcolorstyle+xml"/>
  <Override PartName="/xl/charts/chart7.xml" ContentType="application/vnd.openxmlformats-officedocument.drawingml.chart+xml"/>
  <Override PartName="/xl/charts/style9.xml" ContentType="application/vnd.ms-office.chartstyle+xml"/>
  <Override PartName="/xl/charts/colors9.xml" ContentType="application/vnd.ms-office.chartcolorstyle+xml"/>
  <Override PartName="/xl/charts/chart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9.xml" ContentType="application/vnd.openxmlformats-officedocument.drawingml.chart+xml"/>
  <Override PartName="/xl/charts/style11.xml" ContentType="application/vnd.ms-office.chartstyle+xml"/>
  <Override PartName="/xl/charts/colors11.xml" ContentType="application/vnd.ms-office.chartcolorstyle+xml"/>
  <Override PartName="/xl/charts/chart10.xml" ContentType="application/vnd.openxmlformats-officedocument.drawingml.chart+xml"/>
  <Override PartName="/xl/charts/style12.xml" ContentType="application/vnd.ms-office.chartstyle+xml"/>
  <Override PartName="/xl/charts/colors12.xml" ContentType="application/vnd.ms-office.chartcolorstyle+xml"/>
  <Override PartName="/xl/charts/chart11.xml" ContentType="application/vnd.openxmlformats-officedocument.drawingml.chart+xml"/>
  <Override PartName="/xl/charts/style13.xml" ContentType="application/vnd.ms-office.chartstyle+xml"/>
  <Override PartName="/xl/charts/colors13.xml" ContentType="application/vnd.ms-office.chartcolorstyle+xml"/>
  <Override PartName="/xl/charts/chart12.xml" ContentType="application/vnd.openxmlformats-officedocument.drawingml.chart+xml"/>
  <Override PartName="/xl/charts/style14.xml" ContentType="application/vnd.ms-office.chartstyle+xml"/>
  <Override PartName="/xl/charts/colors14.xml" ContentType="application/vnd.ms-office.chartcolorstyle+xml"/>
  <Override PartName="/xl/charts/chart13.xml" ContentType="application/vnd.openxmlformats-officedocument.drawingml.chart+xml"/>
  <Override PartName="/xl/charts/style15.xml" ContentType="application/vnd.ms-office.chartstyle+xml"/>
  <Override PartName="/xl/charts/colors15.xml" ContentType="application/vnd.ms-office.chartcolorstyle+xml"/>
  <Override PartName="/xl/charts/chart14.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0.xml" ContentType="application/vnd.openxmlformats-officedocument.drawing+xml"/>
  <Override PartName="/xl/charts/chart15.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1.xml" ContentType="application/vnd.openxmlformats-officedocument.drawing+xml"/>
  <Override PartName="/xl/charts/chart16.xml" ContentType="application/vnd.openxmlformats-officedocument.drawingml.chart+xml"/>
  <Override PartName="/xl/charts/style18.xml" ContentType="application/vnd.ms-office.chartstyle+xml"/>
  <Override PartName="/xl/charts/colors18.xml" ContentType="application/vnd.ms-office.chartcolorstyle+xml"/>
  <Override PartName="/xl/charts/chart17.xml" ContentType="application/vnd.openxmlformats-officedocument.drawingml.chart+xml"/>
  <Override PartName="/xl/charts/style19.xml" ContentType="application/vnd.ms-office.chartstyle+xml"/>
  <Override PartName="/xl/charts/colors19.xml" ContentType="application/vnd.ms-office.chartcolorstyle+xml"/>
  <Override PartName="/xl/charts/chart18.xml" ContentType="application/vnd.openxmlformats-officedocument.drawingml.chart+xml"/>
  <Override PartName="/xl/charts/style20.xml" ContentType="application/vnd.ms-office.chartstyle+xml"/>
  <Override PartName="/xl/charts/colors2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codeName="ThisWorkbook"/>
  <mc:AlternateContent xmlns:mc="http://schemas.openxmlformats.org/markup-compatibility/2006">
    <mc:Choice Requires="x15">
      <x15ac:absPath xmlns:x15ac="http://schemas.microsoft.com/office/spreadsheetml/2010/11/ac" url="/Users/thomas/Desktop/Patrimoine +/Lead Magnet/"/>
    </mc:Choice>
  </mc:AlternateContent>
  <xr:revisionPtr revIDLastSave="0" documentId="13_ncr:1_{4145EA6C-7D80-AF4B-BC4B-55B398394899}" xr6:coauthVersionLast="47" xr6:coauthVersionMax="47" xr10:uidLastSave="{00000000-0000-0000-0000-000000000000}"/>
  <bookViews>
    <workbookView xWindow="0" yWindow="660" windowWidth="23260" windowHeight="12460" xr2:uid="{00000000-000D-0000-FFFF-FFFF00000000}"/>
  </bookViews>
  <sheets>
    <sheet name="Menu de navigation" sheetId="52" r:id="rId1"/>
    <sheet name="Liste Classe d'actifs" sheetId="9" r:id="rId2"/>
    <sheet name="Liste Banque-Enveloppe" sheetId="11" r:id="rId3"/>
    <sheet name="Saisie Budget-Investissement" sheetId="24" r:id="rId4"/>
    <sheet name="Saisie Patrimoine" sheetId="23" r:id="rId5"/>
    <sheet name="Visuel Budget" sheetId="36" r:id="rId6"/>
    <sheet name="Visuel Patrimoine" sheetId="37" r:id="rId7"/>
    <sheet name="Comparaison actuel-cible " sheetId="45" r:id="rId8"/>
    <sheet name="SYNTHESE ACTUELLE" sheetId="65" r:id="rId9"/>
    <sheet name="SYNTHESE COMPARATIVE" sheetId="60" r:id="rId10"/>
    <sheet name="Aide budget" sheetId="31" state="hidden" r:id="rId11"/>
    <sheet name="Aide patrimoine" sheetId="32" state="hidden" r:id="rId12"/>
    <sheet name="Aide répartition cible" sheetId="35" state="hidden" r:id="rId13"/>
  </sheets>
  <definedNames>
    <definedName name="_xlnm._FilterDatabase" localSheetId="2" hidden="1">'Liste Banque-Enveloppe'!$A$6:$D$206</definedName>
    <definedName name="_xlnm._FilterDatabase" localSheetId="1" hidden="1">'Liste Classe d''actifs'!$B$7:$J$37</definedName>
    <definedName name="_xlnm._FilterDatabase" localSheetId="3" hidden="1">'Saisie Budget-Investissement'!$G$7:$K$39</definedName>
    <definedName name="_xlnm._FilterDatabase" localSheetId="4" hidden="1">'Saisie Patrimoine'!$A$6:$G$91</definedName>
    <definedName name="_xlchart.v1.0" hidden="1">'Aide budget'!$N$2:$N$97</definedName>
    <definedName name="_xlchart.v1.1" hidden="1">'Aide budget'!$O$2:$O$97</definedName>
    <definedName name="_xlchart.v1.2" hidden="1">'Aide patrimoine'!$AN$2:$AN$101</definedName>
    <definedName name="_xlchart.v1.3" hidden="1">'Aide patrimoine'!$AO$2:$AO$101</definedName>
    <definedName name="Aideactif">'Aide patrimoine'!$BI$2:$BI$502</definedName>
    <definedName name="Aideactif2">#REF!</definedName>
    <definedName name="Aideactif3">'Aide patrimoine'!$AL$2:$AL$502</definedName>
    <definedName name="Aideactif4">#REF!</definedName>
    <definedName name="Aideactions">'Aide répartition cible'!$CY$2:$CY$31</definedName>
    <definedName name="Aidealternatifs">'Aide répartition cible'!$CZ$2:$CZ$31</definedName>
    <definedName name="Aideautres">'Aide répartition cible'!$DA$2:$DA$31</definedName>
    <definedName name="Aideclasse">'Aide patrimoine'!$BM$2:$BM$31</definedName>
    <definedName name="Aideclasse2">'Aide patrimoine'!$AK$2:$AK$1048576</definedName>
    <definedName name="Aideclasse3">'Aide répartition cible'!$O$14:$O$46</definedName>
    <definedName name="Aideclasse4">#REF!</definedName>
    <definedName name="Aideemplacement">'Liste Banque-Enveloppe'!$C$7:$C$1048576</definedName>
    <definedName name="aideemplacementalpha">'Aide patrimoine'!$AX$2:$AX$201</definedName>
    <definedName name="Aidegdeclasse2">#REF!</definedName>
    <definedName name="Aidegrandeclasse">'Aide patrimoine'!$AJ$2:$AJ$1048576</definedName>
    <definedName name="Aideimmobilier">'Aide répartition cible'!$CX$2:$CX$31</definedName>
    <definedName name="Aideliquidite">'Aide répartition cible'!$CV$2:$CV$31</definedName>
    <definedName name="Aideobligations">'Aide répartition cible'!$CW$2:$CW$31</definedName>
    <definedName name="Aideproduit1">#REF!</definedName>
    <definedName name="Aideproduit10">#REF!</definedName>
    <definedName name="Aideproduit11">#REF!</definedName>
    <definedName name="Aideproduit12">#REF!</definedName>
    <definedName name="Aideproduit13">#REF!</definedName>
    <definedName name="Aideproduit14">#REF!</definedName>
    <definedName name="Aideproduit15">#REF!</definedName>
    <definedName name="Aideproduit16">#REF!</definedName>
    <definedName name="Aideproduit17">#REF!</definedName>
    <definedName name="Aideproduit18">#REF!</definedName>
    <definedName name="Aideproduit19">#REF!</definedName>
    <definedName name="Aideproduit2">#REF!</definedName>
    <definedName name="Aideproduit20">#REF!</definedName>
    <definedName name="Aideproduit21">#REF!</definedName>
    <definedName name="Aideproduit22">#REF!</definedName>
    <definedName name="Aideproduit23">#REF!</definedName>
    <definedName name="Aideproduit24">#REF!</definedName>
    <definedName name="Aideproduit25">#REF!</definedName>
    <definedName name="Aideproduit26">#REF!</definedName>
    <definedName name="Aideproduit27">#REF!</definedName>
    <definedName name="Aideproduit28">#REF!</definedName>
    <definedName name="Aideproduit29">#REF!</definedName>
    <definedName name="Aideproduit3">#REF!</definedName>
    <definedName name="Aideproduit30">#REF!</definedName>
    <definedName name="Aideproduit4">#REF!</definedName>
    <definedName name="Aideproduit5">#REF!</definedName>
    <definedName name="Aideproduit6">#REF!</definedName>
    <definedName name="Aideproduit7">#REF!</definedName>
    <definedName name="Aideproduit8">#REF!</definedName>
    <definedName name="Aideproduit9">#REF!</definedName>
    <definedName name="etat">'Aide patrimoine'!$U$27</definedName>
    <definedName name="Evol">'Aide patrimoine'!$W$24</definedName>
    <definedName name="EvolM">'Aide patrimoine'!$Y$21</definedName>
    <definedName name="Evolmois">'Aide patrimoine'!$W$25</definedName>
    <definedName name="EvolN">'Aide patrimoine'!$X$21</definedName>
    <definedName name="EvolvalM">'Aide patrimoine'!$Y$22</definedName>
    <definedName name="EvolvalN">'Aide patrimoine'!$X$22</definedName>
    <definedName name="Investact">'Aide budget'!$T$1</definedName>
    <definedName name="Investcib">'Aide budget'!$U$1</definedName>
    <definedName name="Investissementact">'Aide budget'!$T$2</definedName>
    <definedName name="InvestissementactRP2">'Aide budget'!$T$3</definedName>
    <definedName name="Investissementcib">'Aide budget'!$U$2</definedName>
    <definedName name="InvestissementcibRP2">'Aide budget'!$U$3</definedName>
    <definedName name="Listeactif">OFFSET('Aide patrimoine'!$BI$2,0,0,COUNTIF(Aideactif,"&gt;&lt;"))</definedName>
    <definedName name="Listeactif2">OFFSET(#REF!,0,0,COUNTIF(Aideactif2,"&gt;&lt;"))</definedName>
    <definedName name="Listeactif3">OFFSET('Aide patrimoine'!$AL$2,0,0,COUNTIF(Aideactif3,"&gt;&lt;"))</definedName>
    <definedName name="Listeactif4">OFFSET(#REF!,0,0,COUNTIF(Aideactif4,"&gt;&lt;"))</definedName>
    <definedName name="Listeactions">OFFSET('Aide répartition cible'!$CY$2,0,0,COUNTIF(Aideactions,"&gt;&lt;"))</definedName>
    <definedName name="Listealternatifs">OFFSET('Aide répartition cible'!$CZ$2,0,0,COUNTIF(Aidealternatifs,"&gt;&lt;"))</definedName>
    <definedName name="Listeannees">OFFSET('Aide patrimoine'!$V$2,0,0,COUNTA('Aide patrimoine'!$V$2:$V$22)-COUNTIF('Aide patrimoine'!$V$2:$V$22,"")-1)</definedName>
    <definedName name="Listeautres">OFFSET('Aide répartition cible'!$DA$2,0,0,COUNTIF(Aideautres,"&gt;&lt;"))</definedName>
    <definedName name="Listeclasse">OFFSET('Aide patrimoine'!$BM$2,0,0,COUNTIF(Aideclasse,"&gt;&lt;"))</definedName>
    <definedName name="Listeclasse2">OFFSET('Aide patrimoine'!$AK$2,0,0,COUNTIF(Aideclasse2,"&gt;&lt;"))</definedName>
    <definedName name="Listeclasse3">OFFSET('Aide répartition cible'!$O$14,0,0,COUNTIF(Aideclasse3,"&gt;&lt;"))</definedName>
    <definedName name="Listeclasse4">OFFSET(#REF!,0,0,COUNTIF(Aideclasse4,"&gt;&lt;"))</definedName>
    <definedName name="Listeemplacement">OFFSET('Liste Banque-Enveloppe'!$C$7,0,0,COUNTIF(Aideemplacement,"&gt;&lt;"))</definedName>
    <definedName name="Listeemplacementalpha">OFFSET('Aide patrimoine'!$AX$2,0,0,COUNTIF(aideemplacementalpha,"&gt;&lt;"))</definedName>
    <definedName name="Listegdeclasse2">OFFSET(#REF!,0,0,COUNTIF(Aidegdeclasse2,"&gt;&lt;"))</definedName>
    <definedName name="Listegrandeclasse">OFFSET('Aide patrimoine'!$AJ$2,0,0,COUNTIF(Aidegrandeclasse,"&gt;&lt;"))</definedName>
    <definedName name="Listeimmobilier">OFFSET('Aide répartition cible'!$CX$2,0,0,COUNTIF(Aideimmobilier,"&gt;&lt;"))</definedName>
    <definedName name="Listeliquidite">OFFSET('Aide répartition cible'!$CV$2,0,0,COUNTIF(Aideliquidite,"&gt;&lt;"))</definedName>
    <definedName name="Listeobligations">OFFSET('Aide répartition cible'!$CW$2,0,0,COUNTIF(Aideobligations,"&gt;&lt;"))</definedName>
    <definedName name="Listepr1">OFFSET(#REF!,0,0,COUNTIF(Aideproduit1,"&gt;&lt;"))</definedName>
    <definedName name="Listepr10">OFFSET(#REF!,0,0,COUNTIF(Aideproduit10,"&gt;&lt;"))</definedName>
    <definedName name="Listepr11">OFFSET(#REF!,0,0,COUNTIF(Aideproduit11,"&gt;&lt;"))</definedName>
    <definedName name="Listepr12">OFFSET(#REF!,0,0,COUNTIF(Aideproduit12,"&gt;&lt;"))</definedName>
    <definedName name="Listepr13">OFFSET(#REF!,0,0,COUNTIF(Aideproduit13,"&gt;&lt;"))</definedName>
    <definedName name="Listepr14">OFFSET(#REF!,0,0,COUNTIF(Aideproduit14,"&gt;&lt;"))</definedName>
    <definedName name="Listepr15">OFFSET(#REF!,0,0,COUNTIF(Aideproduit15,"&gt;&lt;"))</definedName>
    <definedName name="Listepr16">OFFSET(#REF!,0,0,COUNTIF(Aideproduit16,"&gt;&lt;"))</definedName>
    <definedName name="Listepr17">OFFSET(#REF!,0,0,COUNTIF(Aideproduit17,"&gt;&lt;"))</definedName>
    <definedName name="Listepr18">OFFSET(#REF!,0,0,COUNTIF(Aideproduit18,"&gt;&lt;"))</definedName>
    <definedName name="Listepr19">OFFSET(#REF!,0,0,COUNTIF(Aideproduit19,"&gt;&lt;"))</definedName>
    <definedName name="Listepr2">OFFSET(#REF!,0,0,COUNTIF(Aideproduit2,"&gt;&lt;"))</definedName>
    <definedName name="Listepr20">OFFSET(#REF!,0,0,COUNTIF(Aideproduit20,"&gt;&lt;"))</definedName>
    <definedName name="Listepr21">OFFSET(#REF!,0,0,COUNTIF(Aideproduit21,"&gt;&lt;"))</definedName>
    <definedName name="Listepr22">OFFSET(#REF!,0,0,COUNTIF(Aideproduit22,"&gt;&lt;"))</definedName>
    <definedName name="Listepr23">OFFSET(#REF!,0,0,COUNTIF(Aideproduit23,"&gt;&lt;"))</definedName>
    <definedName name="Listepr24">OFFSET(#REF!,0,0,COUNTIF(Aideproduit24,"&gt;&lt;"))</definedName>
    <definedName name="Listepr25">OFFSET(#REF!,0,0,COUNTIF(Aideproduit25,"&gt;&lt;"))</definedName>
    <definedName name="Listepr26">OFFSET(#REF!,0,0,COUNTIF(Aideproduit26,"&gt;&lt;"))</definedName>
    <definedName name="Listepr27">OFFSET(#REF!,0,0,COUNTIF(Aideproduit27,"&gt;&lt;"))</definedName>
    <definedName name="Listepr28">OFFSET(#REF!,0,0,COUNTIF(Aideproduit28,"&gt;&lt;"))</definedName>
    <definedName name="Listepr29">OFFSET(#REF!,0,0,COUNTIF(Aideproduit29,"&gt;&lt;"))</definedName>
    <definedName name="Listepr3">OFFSET(#REF!,0,0,COUNTIF(Aideproduit3,"&gt;&lt;"))</definedName>
    <definedName name="Listepr30">OFFSET(#REF!,0,0,COUNTIF(Aideproduit30,"&gt;&lt;"))</definedName>
    <definedName name="Listepr4">OFFSET(#REF!,0,0,COUNTIF(Aideproduit4,"&gt;&lt;"))</definedName>
    <definedName name="Listepr5">OFFSET(#REF!,0,0,COUNTIF(Aideproduit5,"&gt;&lt;"))</definedName>
    <definedName name="Listepr6">OFFSET(#REF!,0,0,COUNTIF(Aideproduit6,"&gt;&lt;"))</definedName>
    <definedName name="Listepr7">OFFSET(#REF!,0,0,COUNTIF(Aideproduit7,"&gt;&lt;"))</definedName>
    <definedName name="Listepr8">OFFSET(#REF!,0,0,COUNTIF(Aideproduit8,"&gt;&lt;"))</definedName>
    <definedName name="Listepr9">OFFSET(#REF!,0,0,COUNTIF(Aideproduit9,"&gt;&lt;"))</definedName>
    <definedName name="Montactuel">'Aide répartition cible'!$AZ$7</definedName>
    <definedName name="Montantactuel">'Aide répartition cible'!$AZ$8</definedName>
    <definedName name="MontantactuelRP">'Aide répartition cible'!$AZ$9</definedName>
    <definedName name="MontantactuelRP2">'Aide répartition cible'!$AZ$11</definedName>
    <definedName name="Montantcible">'Aide répartition cible'!$O$8</definedName>
    <definedName name="Montantproact">#REF!</definedName>
    <definedName name="Montantprocib">#REF!</definedName>
    <definedName name="Montcible">'Aide répartition cible'!$O$7</definedName>
    <definedName name="Montproact">#REF!</definedName>
    <definedName name="Montprocib">#REF!</definedName>
    <definedName name="mttpat">'Aide patrimoine'!$T$22</definedName>
    <definedName name="Objact">#REF!</definedName>
    <definedName name="Objactm">#REF!</definedName>
    <definedName name="ObjactmRP2">#REF!</definedName>
    <definedName name="Objactuel">#REF!</definedName>
    <definedName name="Objcib">#REF!</definedName>
    <definedName name="Objcibm">#REF!</definedName>
    <definedName name="ObjcibmRP2">#REF!</definedName>
    <definedName name="Objectifcible">#REF!</definedName>
    <definedName name="Objgde">#REF!</definedName>
    <definedName name="Objint">#REF!</definedName>
    <definedName name="Perfcible">'Aide répartition cible'!$O$4</definedName>
    <definedName name="Perfcibleinfl">'Aide répartition cible'!$O$6</definedName>
    <definedName name="Perfreel">'Aide répartition cible'!$AZ$4</definedName>
    <definedName name="perfreelinfl">'Aide répartition cible'!$AZ$6</definedName>
    <definedName name="rationetbrut">'Aide patrimoine'!$T$20</definedName>
    <definedName name="rationetbrut2">'Aide patrimoine'!$T$21</definedName>
    <definedName name="T_budget_depense">'Saisie Budget-Investissement'!$G$7:$K$107</definedName>
    <definedName name="T_budget_invest">'Saisie Budget-Investissement'!$M$7:$R$107</definedName>
    <definedName name="T_budget_revenu">'Saisie Budget-Investissement'!$A$7:$E$107</definedName>
    <definedName name="T_Patrimoine">'Saisie Patrimoine'!$A$6:$G$1048576</definedName>
    <definedName name="Table_banque">'Liste Banque-Enveloppe'!$A$6:$D$1048576</definedName>
    <definedName name="Table_classe_actifs">'Liste Classe d''actifs'!$B$7:$J$1048576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1" l="1"/>
  <c r="G3" i="32"/>
  <c r="H3" i="32"/>
  <c r="G4" i="32"/>
  <c r="H4" i="32"/>
  <c r="G5" i="32"/>
  <c r="H5" i="32"/>
  <c r="G6" i="32"/>
  <c r="H6" i="32"/>
  <c r="G7" i="32"/>
  <c r="H7" i="32"/>
  <c r="G8" i="32"/>
  <c r="H8" i="32"/>
  <c r="G9" i="32"/>
  <c r="H9" i="32"/>
  <c r="G10" i="32"/>
  <c r="H10" i="32"/>
  <c r="G11" i="32"/>
  <c r="H11" i="32"/>
  <c r="G12" i="32"/>
  <c r="H12" i="32"/>
  <c r="G13" i="32"/>
  <c r="H13" i="32"/>
  <c r="G14" i="32"/>
  <c r="H14" i="32"/>
  <c r="G15" i="32"/>
  <c r="H15" i="32"/>
  <c r="G16" i="32"/>
  <c r="H16" i="32"/>
  <c r="G17" i="32"/>
  <c r="H17" i="32"/>
  <c r="G18" i="32"/>
  <c r="H18" i="32"/>
  <c r="G19" i="32"/>
  <c r="H19" i="32"/>
  <c r="G20" i="32"/>
  <c r="H20" i="32"/>
  <c r="G21" i="32"/>
  <c r="H21" i="32"/>
  <c r="G22" i="32"/>
  <c r="H22" i="32"/>
  <c r="G23" i="32"/>
  <c r="H23" i="32"/>
  <c r="G24" i="32"/>
  <c r="H24" i="32"/>
  <c r="G25" i="32"/>
  <c r="H25" i="32"/>
  <c r="O25" i="32" s="1"/>
  <c r="G26" i="32"/>
  <c r="H26" i="32"/>
  <c r="G27" i="32"/>
  <c r="H27" i="32"/>
  <c r="G28" i="32"/>
  <c r="H28" i="32"/>
  <c r="G29" i="32"/>
  <c r="H29" i="32"/>
  <c r="G30" i="32"/>
  <c r="H30" i="32"/>
  <c r="G31" i="32"/>
  <c r="H31" i="32"/>
  <c r="G32" i="32"/>
  <c r="H32" i="32"/>
  <c r="O32" i="32" s="1"/>
  <c r="G33" i="32"/>
  <c r="H33" i="32"/>
  <c r="G34" i="32"/>
  <c r="H34" i="32"/>
  <c r="G35" i="32"/>
  <c r="H35" i="32"/>
  <c r="G36" i="32"/>
  <c r="H36" i="32"/>
  <c r="G37" i="32"/>
  <c r="H37" i="32"/>
  <c r="O37" i="32" s="1"/>
  <c r="G38" i="32"/>
  <c r="H38" i="32"/>
  <c r="G39" i="32"/>
  <c r="H39" i="32"/>
  <c r="G40" i="32"/>
  <c r="H40" i="32"/>
  <c r="G41" i="32"/>
  <c r="H41" i="32"/>
  <c r="G42" i="32"/>
  <c r="H42" i="32"/>
  <c r="G43" i="32"/>
  <c r="H43" i="32"/>
  <c r="G44" i="32"/>
  <c r="H44" i="32"/>
  <c r="G45" i="32"/>
  <c r="H45" i="32"/>
  <c r="G46" i="32"/>
  <c r="H46" i="32"/>
  <c r="G47" i="32"/>
  <c r="H47" i="32"/>
  <c r="O47" i="32" s="1"/>
  <c r="G48" i="32"/>
  <c r="H48" i="32"/>
  <c r="G49" i="32"/>
  <c r="H49" i="32"/>
  <c r="O49" i="32" s="1"/>
  <c r="G50" i="32"/>
  <c r="H50" i="32"/>
  <c r="G51" i="32"/>
  <c r="H51" i="32"/>
  <c r="G52" i="32"/>
  <c r="H52" i="32"/>
  <c r="G53" i="32"/>
  <c r="H53" i="32"/>
  <c r="G54" i="32"/>
  <c r="H54" i="32"/>
  <c r="G55" i="32"/>
  <c r="H55" i="32"/>
  <c r="G56" i="32"/>
  <c r="H56" i="32"/>
  <c r="O56" i="32" s="1"/>
  <c r="G57" i="32"/>
  <c r="H57" i="32"/>
  <c r="G58" i="32"/>
  <c r="H58" i="32"/>
  <c r="G59" i="32"/>
  <c r="H59" i="32"/>
  <c r="G60" i="32"/>
  <c r="H60" i="32"/>
  <c r="G61" i="32"/>
  <c r="H61" i="32"/>
  <c r="G62" i="32"/>
  <c r="H62" i="32"/>
  <c r="G63" i="32"/>
  <c r="H63" i="32"/>
  <c r="G64" i="32"/>
  <c r="H64" i="32"/>
  <c r="G65" i="32"/>
  <c r="H65" i="32"/>
  <c r="G66" i="32"/>
  <c r="H66" i="32"/>
  <c r="G67" i="32"/>
  <c r="H67" i="32"/>
  <c r="G68" i="32"/>
  <c r="H68" i="32"/>
  <c r="G69" i="32"/>
  <c r="H69" i="32"/>
  <c r="G70" i="32"/>
  <c r="H70" i="32"/>
  <c r="G71" i="32"/>
  <c r="H71" i="32"/>
  <c r="G72" i="32"/>
  <c r="H72" i="32"/>
  <c r="G73" i="32"/>
  <c r="H73" i="32"/>
  <c r="G74" i="32"/>
  <c r="H74" i="32"/>
  <c r="G75" i="32"/>
  <c r="H75" i="32"/>
  <c r="G76" i="32"/>
  <c r="H76" i="32"/>
  <c r="G77" i="32"/>
  <c r="H77" i="32"/>
  <c r="O77" i="32" s="1"/>
  <c r="G78" i="32"/>
  <c r="H78" i="32"/>
  <c r="G79" i="32"/>
  <c r="H79" i="32"/>
  <c r="G80" i="32"/>
  <c r="H80" i="32"/>
  <c r="G81" i="32"/>
  <c r="H81" i="32"/>
  <c r="G82" i="32"/>
  <c r="H82" i="32"/>
  <c r="G83" i="32"/>
  <c r="H83" i="32"/>
  <c r="G84" i="32"/>
  <c r="H84" i="32"/>
  <c r="O84" i="32" s="1"/>
  <c r="G85" i="32"/>
  <c r="H85" i="32"/>
  <c r="G86" i="32"/>
  <c r="H86" i="32"/>
  <c r="G87" i="32"/>
  <c r="H87" i="32"/>
  <c r="G88" i="32"/>
  <c r="H88" i="32"/>
  <c r="G89" i="32"/>
  <c r="H89" i="32"/>
  <c r="G90" i="32"/>
  <c r="H90" i="32"/>
  <c r="G91" i="32"/>
  <c r="H91" i="32"/>
  <c r="G92" i="32"/>
  <c r="H92" i="32"/>
  <c r="G93" i="32"/>
  <c r="H93" i="32"/>
  <c r="G94" i="32"/>
  <c r="H94" i="32"/>
  <c r="G95" i="32"/>
  <c r="H95" i="32"/>
  <c r="G96" i="32"/>
  <c r="H96" i="32"/>
  <c r="G97" i="32"/>
  <c r="H97" i="32"/>
  <c r="O97" i="32" s="1"/>
  <c r="G98" i="32"/>
  <c r="H98" i="32"/>
  <c r="G99" i="32"/>
  <c r="H99" i="32"/>
  <c r="G100" i="32"/>
  <c r="H100" i="32"/>
  <c r="G101" i="32"/>
  <c r="H101" i="32"/>
  <c r="G102" i="32"/>
  <c r="H102" i="32"/>
  <c r="G103" i="32"/>
  <c r="H103" i="32"/>
  <c r="G104" i="32"/>
  <c r="H104" i="32"/>
  <c r="G105" i="32"/>
  <c r="H105" i="32"/>
  <c r="G106" i="32"/>
  <c r="H106" i="32"/>
  <c r="G107" i="32"/>
  <c r="H107" i="32"/>
  <c r="G108" i="32"/>
  <c r="H108" i="32"/>
  <c r="G109" i="32"/>
  <c r="H109" i="32"/>
  <c r="G110" i="32"/>
  <c r="H110" i="32"/>
  <c r="G111" i="32"/>
  <c r="H111" i="32"/>
  <c r="G112" i="32"/>
  <c r="H112" i="32"/>
  <c r="G113" i="32"/>
  <c r="H113" i="32"/>
  <c r="G114" i="32"/>
  <c r="H114" i="32"/>
  <c r="O114" i="32" s="1"/>
  <c r="G115" i="32"/>
  <c r="H115" i="32"/>
  <c r="G116" i="32"/>
  <c r="H116" i="32"/>
  <c r="G117" i="32"/>
  <c r="H117" i="32"/>
  <c r="G118" i="32"/>
  <c r="H118" i="32"/>
  <c r="G119" i="32"/>
  <c r="H119" i="32"/>
  <c r="G120" i="32"/>
  <c r="H120" i="32"/>
  <c r="O120" i="32" s="1"/>
  <c r="G121" i="32"/>
  <c r="H121" i="32"/>
  <c r="G122" i="32"/>
  <c r="H122" i="32"/>
  <c r="G123" i="32"/>
  <c r="H123" i="32"/>
  <c r="G124" i="32"/>
  <c r="H124" i="32"/>
  <c r="G125" i="32"/>
  <c r="H125" i="32"/>
  <c r="G126" i="32"/>
  <c r="H126" i="32"/>
  <c r="G127" i="32"/>
  <c r="H127" i="32"/>
  <c r="G128" i="32"/>
  <c r="H128" i="32"/>
  <c r="G129" i="32"/>
  <c r="H129" i="32"/>
  <c r="G130" i="32"/>
  <c r="H130" i="32"/>
  <c r="G131" i="32"/>
  <c r="H131" i="32"/>
  <c r="G132" i="32"/>
  <c r="H132" i="32"/>
  <c r="G133" i="32"/>
  <c r="H133" i="32"/>
  <c r="G134" i="32"/>
  <c r="H134" i="32"/>
  <c r="G135" i="32"/>
  <c r="H135" i="32"/>
  <c r="G136" i="32"/>
  <c r="H136" i="32"/>
  <c r="G137" i="32"/>
  <c r="H137" i="32"/>
  <c r="G138" i="32"/>
  <c r="H138" i="32"/>
  <c r="G139" i="32"/>
  <c r="H139" i="32"/>
  <c r="G140" i="32"/>
  <c r="H140" i="32"/>
  <c r="G141" i="32"/>
  <c r="H141" i="32"/>
  <c r="G142" i="32"/>
  <c r="H142" i="32"/>
  <c r="G143" i="32"/>
  <c r="H143" i="32"/>
  <c r="G144" i="32"/>
  <c r="H144" i="32"/>
  <c r="G145" i="32"/>
  <c r="H145" i="32"/>
  <c r="G146" i="32"/>
  <c r="H146" i="32"/>
  <c r="O146" i="32" s="1"/>
  <c r="G147" i="32"/>
  <c r="H147" i="32"/>
  <c r="G148" i="32"/>
  <c r="H148" i="32"/>
  <c r="G149" i="32"/>
  <c r="H149" i="32"/>
  <c r="G150" i="32"/>
  <c r="H150" i="32"/>
  <c r="G151" i="32"/>
  <c r="H151" i="32"/>
  <c r="G152" i="32"/>
  <c r="H152" i="32"/>
  <c r="G153" i="32"/>
  <c r="H153" i="32"/>
  <c r="G154" i="32"/>
  <c r="H154" i="32"/>
  <c r="G155" i="32"/>
  <c r="H155" i="32"/>
  <c r="G156" i="32"/>
  <c r="H156" i="32"/>
  <c r="G157" i="32"/>
  <c r="H157" i="32"/>
  <c r="G158" i="32"/>
  <c r="H158" i="32"/>
  <c r="G159" i="32"/>
  <c r="H159" i="32"/>
  <c r="G160" i="32"/>
  <c r="H160" i="32"/>
  <c r="G161" i="32"/>
  <c r="H161" i="32"/>
  <c r="G162" i="32"/>
  <c r="H162" i="32"/>
  <c r="O162" i="32" s="1"/>
  <c r="G163" i="32"/>
  <c r="H163" i="32"/>
  <c r="G164" i="32"/>
  <c r="H164" i="32"/>
  <c r="G165" i="32"/>
  <c r="H165" i="32"/>
  <c r="G166" i="32"/>
  <c r="H166" i="32"/>
  <c r="G167" i="32"/>
  <c r="H167" i="32"/>
  <c r="G168" i="32"/>
  <c r="H168" i="32"/>
  <c r="G169" i="32"/>
  <c r="H169" i="32"/>
  <c r="O169" i="32" s="1"/>
  <c r="G170" i="32"/>
  <c r="H170" i="32"/>
  <c r="G171" i="32"/>
  <c r="H171" i="32"/>
  <c r="G172" i="32"/>
  <c r="H172" i="32"/>
  <c r="G173" i="32"/>
  <c r="H173" i="32"/>
  <c r="G174" i="32"/>
  <c r="H174" i="32"/>
  <c r="G175" i="32"/>
  <c r="H175" i="32"/>
  <c r="G176" i="32"/>
  <c r="H176" i="32"/>
  <c r="G177" i="32"/>
  <c r="H177" i="32"/>
  <c r="G178" i="32"/>
  <c r="H178" i="32"/>
  <c r="G179" i="32"/>
  <c r="H179" i="32"/>
  <c r="O179" i="32" s="1"/>
  <c r="G180" i="32"/>
  <c r="H180" i="32"/>
  <c r="G181" i="32"/>
  <c r="H181" i="32"/>
  <c r="O181" i="32" s="1"/>
  <c r="G182" i="32"/>
  <c r="H182" i="32"/>
  <c r="G183" i="32"/>
  <c r="H183" i="32"/>
  <c r="G184" i="32"/>
  <c r="H184" i="32"/>
  <c r="G185" i="32"/>
  <c r="H185" i="32"/>
  <c r="G186" i="32"/>
  <c r="H186" i="32"/>
  <c r="G187" i="32"/>
  <c r="H187" i="32"/>
  <c r="G188" i="32"/>
  <c r="H188" i="32"/>
  <c r="O188" i="32" s="1"/>
  <c r="G189" i="32"/>
  <c r="H189" i="32"/>
  <c r="G190" i="32"/>
  <c r="H190" i="32"/>
  <c r="G191" i="32"/>
  <c r="H191" i="32"/>
  <c r="O191" i="32" s="1"/>
  <c r="G192" i="32"/>
  <c r="H192" i="32"/>
  <c r="G193" i="32"/>
  <c r="H193" i="32"/>
  <c r="G194" i="32"/>
  <c r="H194" i="32"/>
  <c r="G195" i="32"/>
  <c r="H195" i="32"/>
  <c r="G196" i="32"/>
  <c r="H196" i="32"/>
  <c r="G197" i="32"/>
  <c r="H197" i="32"/>
  <c r="G198" i="32"/>
  <c r="H198" i="32"/>
  <c r="G199" i="32"/>
  <c r="H199" i="32"/>
  <c r="G200" i="32"/>
  <c r="H200" i="32"/>
  <c r="G201" i="32"/>
  <c r="H201" i="32"/>
  <c r="G202" i="32"/>
  <c r="H202" i="32"/>
  <c r="G203" i="32"/>
  <c r="H203" i="32"/>
  <c r="G204" i="32"/>
  <c r="H204" i="32"/>
  <c r="G205" i="32"/>
  <c r="H205" i="32"/>
  <c r="G206" i="32"/>
  <c r="H206" i="32"/>
  <c r="G207" i="32"/>
  <c r="H207" i="32"/>
  <c r="G208" i="32"/>
  <c r="H208" i="32"/>
  <c r="G209" i="32"/>
  <c r="H209" i="32"/>
  <c r="G210" i="32"/>
  <c r="H210" i="32"/>
  <c r="O210" i="32" s="1"/>
  <c r="G211" i="32"/>
  <c r="H211" i="32"/>
  <c r="G212" i="32"/>
  <c r="H212" i="32"/>
  <c r="G213" i="32"/>
  <c r="H213" i="32"/>
  <c r="G214" i="32"/>
  <c r="H214" i="32"/>
  <c r="G215" i="32"/>
  <c r="H215" i="32"/>
  <c r="G216" i="32"/>
  <c r="H216" i="32"/>
  <c r="G217" i="32"/>
  <c r="H217" i="32"/>
  <c r="G218" i="32"/>
  <c r="H218" i="32"/>
  <c r="G219" i="32"/>
  <c r="H219" i="32"/>
  <c r="G220" i="32"/>
  <c r="H220" i="32"/>
  <c r="G221" i="32"/>
  <c r="H221" i="32"/>
  <c r="G222" i="32"/>
  <c r="H222" i="32"/>
  <c r="G223" i="32"/>
  <c r="H223" i="32"/>
  <c r="G224" i="32"/>
  <c r="H224" i="32"/>
  <c r="G225" i="32"/>
  <c r="H225" i="32"/>
  <c r="G226" i="32"/>
  <c r="H226" i="32"/>
  <c r="G227" i="32"/>
  <c r="H227" i="32"/>
  <c r="G228" i="32"/>
  <c r="H228" i="32"/>
  <c r="G229" i="32"/>
  <c r="H229" i="32"/>
  <c r="G230" i="32"/>
  <c r="H230" i="32"/>
  <c r="G231" i="32"/>
  <c r="H231" i="32"/>
  <c r="G232" i="32"/>
  <c r="H232" i="32"/>
  <c r="G233" i="32"/>
  <c r="H233" i="32"/>
  <c r="G234" i="32"/>
  <c r="H234" i="32"/>
  <c r="G235" i="32"/>
  <c r="H235" i="32"/>
  <c r="G236" i="32"/>
  <c r="H236" i="32"/>
  <c r="G237" i="32"/>
  <c r="H237" i="32"/>
  <c r="G238" i="32"/>
  <c r="H238" i="32"/>
  <c r="G239" i="32"/>
  <c r="H239" i="32"/>
  <c r="G240" i="32"/>
  <c r="H240" i="32"/>
  <c r="G241" i="32"/>
  <c r="H241" i="32"/>
  <c r="G242" i="32"/>
  <c r="H242" i="32"/>
  <c r="G243" i="32"/>
  <c r="H243" i="32"/>
  <c r="G244" i="32"/>
  <c r="H244" i="32"/>
  <c r="G245" i="32"/>
  <c r="H245" i="32"/>
  <c r="G246" i="32"/>
  <c r="H246" i="32"/>
  <c r="G247" i="32"/>
  <c r="H247" i="32"/>
  <c r="G248" i="32"/>
  <c r="H248" i="32"/>
  <c r="G249" i="32"/>
  <c r="H249" i="32"/>
  <c r="G250" i="32"/>
  <c r="H250" i="32"/>
  <c r="G251" i="32"/>
  <c r="H251" i="32"/>
  <c r="G252" i="32"/>
  <c r="H252" i="32"/>
  <c r="G253" i="32"/>
  <c r="H253" i="32"/>
  <c r="G254" i="32"/>
  <c r="H254" i="32"/>
  <c r="G255" i="32"/>
  <c r="H255" i="32"/>
  <c r="G256" i="32"/>
  <c r="H256" i="32"/>
  <c r="G257" i="32"/>
  <c r="H257" i="32"/>
  <c r="G258" i="32"/>
  <c r="H258" i="32"/>
  <c r="G259" i="32"/>
  <c r="H259" i="32"/>
  <c r="O259" i="32" s="1"/>
  <c r="G260" i="32"/>
  <c r="H260" i="32"/>
  <c r="G261" i="32"/>
  <c r="H261" i="32"/>
  <c r="G262" i="32"/>
  <c r="H262" i="32"/>
  <c r="G263" i="32"/>
  <c r="H263" i="32"/>
  <c r="G264" i="32"/>
  <c r="H264" i="32"/>
  <c r="G265" i="32"/>
  <c r="H265" i="32"/>
  <c r="G266" i="32"/>
  <c r="H266" i="32"/>
  <c r="G267" i="32"/>
  <c r="H267" i="32"/>
  <c r="G268" i="32"/>
  <c r="H268" i="32"/>
  <c r="G269" i="32"/>
  <c r="H269" i="32"/>
  <c r="G270" i="32"/>
  <c r="H270" i="32"/>
  <c r="O270" i="32" s="1"/>
  <c r="G271" i="32"/>
  <c r="H271" i="32"/>
  <c r="G272" i="32"/>
  <c r="H272" i="32"/>
  <c r="G273" i="32"/>
  <c r="H273" i="32"/>
  <c r="G274" i="32"/>
  <c r="H274" i="32"/>
  <c r="G275" i="32"/>
  <c r="H275" i="32"/>
  <c r="G276" i="32"/>
  <c r="H276" i="32"/>
  <c r="G277" i="32"/>
  <c r="H277" i="32"/>
  <c r="G278" i="32"/>
  <c r="H278" i="32"/>
  <c r="G279" i="32"/>
  <c r="H279" i="32"/>
  <c r="G280" i="32"/>
  <c r="H280" i="32"/>
  <c r="G281" i="32"/>
  <c r="H281" i="32"/>
  <c r="G282" i="32"/>
  <c r="H282" i="32"/>
  <c r="G283" i="32"/>
  <c r="H283" i="32"/>
  <c r="G284" i="32"/>
  <c r="H284" i="32"/>
  <c r="G285" i="32"/>
  <c r="H285" i="32"/>
  <c r="G286" i="32"/>
  <c r="H286" i="32"/>
  <c r="G287" i="32"/>
  <c r="H287" i="32"/>
  <c r="G288" i="32"/>
  <c r="H288" i="32"/>
  <c r="O288" i="32" s="1"/>
  <c r="G289" i="32"/>
  <c r="H289" i="32"/>
  <c r="O289" i="32" s="1"/>
  <c r="G290" i="32"/>
  <c r="H290" i="32"/>
  <c r="O290" i="32" s="1"/>
  <c r="G291" i="32"/>
  <c r="H291" i="32"/>
  <c r="G292" i="32"/>
  <c r="H292" i="32"/>
  <c r="G293" i="32"/>
  <c r="H293" i="32"/>
  <c r="G294" i="32"/>
  <c r="H294" i="32"/>
  <c r="G295" i="32"/>
  <c r="H295" i="32"/>
  <c r="G296" i="32"/>
  <c r="H296" i="32"/>
  <c r="G297" i="32"/>
  <c r="H297" i="32"/>
  <c r="G298" i="32"/>
  <c r="H298" i="32"/>
  <c r="G299" i="32"/>
  <c r="H299" i="32"/>
  <c r="G300" i="32"/>
  <c r="H300" i="32"/>
  <c r="G301" i="32"/>
  <c r="H301" i="32"/>
  <c r="G302" i="32"/>
  <c r="H302" i="32"/>
  <c r="G303" i="32"/>
  <c r="H303" i="32"/>
  <c r="G304" i="32"/>
  <c r="H304" i="32"/>
  <c r="G305" i="32"/>
  <c r="H305" i="32"/>
  <c r="G306" i="32"/>
  <c r="H306" i="32"/>
  <c r="G307" i="32"/>
  <c r="H307" i="32"/>
  <c r="G308" i="32"/>
  <c r="H308" i="32"/>
  <c r="G309" i="32"/>
  <c r="H309" i="32"/>
  <c r="G310" i="32"/>
  <c r="H310" i="32"/>
  <c r="G311" i="32"/>
  <c r="H311" i="32"/>
  <c r="G312" i="32"/>
  <c r="H312" i="32"/>
  <c r="O312" i="32" s="1"/>
  <c r="G313" i="32"/>
  <c r="H313" i="32"/>
  <c r="O313" i="32" s="1"/>
  <c r="G314" i="32"/>
  <c r="H314" i="32"/>
  <c r="O314" i="32" s="1"/>
  <c r="G315" i="32"/>
  <c r="H315" i="32"/>
  <c r="G316" i="32"/>
  <c r="H316" i="32"/>
  <c r="G317" i="32"/>
  <c r="H317" i="32"/>
  <c r="G318" i="32"/>
  <c r="H318" i="32"/>
  <c r="G319" i="32"/>
  <c r="H319" i="32"/>
  <c r="G320" i="32"/>
  <c r="H320" i="32"/>
  <c r="O320" i="32" s="1"/>
  <c r="G321" i="32"/>
  <c r="H321" i="32"/>
  <c r="G322" i="32"/>
  <c r="H322" i="32"/>
  <c r="G323" i="32"/>
  <c r="H323" i="32"/>
  <c r="G324" i="32"/>
  <c r="H324" i="32"/>
  <c r="G325" i="32"/>
  <c r="H325" i="32"/>
  <c r="G326" i="32"/>
  <c r="H326" i="32"/>
  <c r="G327" i="32"/>
  <c r="H327" i="32"/>
  <c r="G328" i="32"/>
  <c r="H328" i="32"/>
  <c r="G329" i="32"/>
  <c r="H329" i="32"/>
  <c r="G330" i="32"/>
  <c r="H330" i="32"/>
  <c r="O330" i="32" s="1"/>
  <c r="G331" i="32"/>
  <c r="H331" i="32"/>
  <c r="G332" i="32"/>
  <c r="H332" i="32"/>
  <c r="O332" i="32" s="1"/>
  <c r="G333" i="32"/>
  <c r="H333" i="32"/>
  <c r="G334" i="32"/>
  <c r="H334" i="32"/>
  <c r="G335" i="32"/>
  <c r="H335" i="32"/>
  <c r="G336" i="32"/>
  <c r="H336" i="32"/>
  <c r="G337" i="32"/>
  <c r="H337" i="32"/>
  <c r="G338" i="32"/>
  <c r="H338" i="32"/>
  <c r="O338" i="32" s="1"/>
  <c r="G339" i="32"/>
  <c r="H339" i="32"/>
  <c r="G340" i="32"/>
  <c r="H340" i="32"/>
  <c r="G341" i="32"/>
  <c r="H341" i="32"/>
  <c r="G342" i="32"/>
  <c r="H342" i="32"/>
  <c r="G343" i="32"/>
  <c r="H343" i="32"/>
  <c r="G344" i="32"/>
  <c r="H344" i="32"/>
  <c r="G345" i="32"/>
  <c r="H345" i="32"/>
  <c r="G346" i="32"/>
  <c r="H346" i="32"/>
  <c r="G347" i="32"/>
  <c r="H347" i="32"/>
  <c r="G348" i="32"/>
  <c r="H348" i="32"/>
  <c r="G349" i="32"/>
  <c r="H349" i="32"/>
  <c r="G350" i="32"/>
  <c r="H350" i="32"/>
  <c r="O350" i="32" s="1"/>
  <c r="G351" i="32"/>
  <c r="H351" i="32"/>
  <c r="G352" i="32"/>
  <c r="H352" i="32"/>
  <c r="G353" i="32"/>
  <c r="H353" i="32"/>
  <c r="G354" i="32"/>
  <c r="H354" i="32"/>
  <c r="G355" i="32"/>
  <c r="H355" i="32"/>
  <c r="G356" i="32"/>
  <c r="H356" i="32"/>
  <c r="G357" i="32"/>
  <c r="H357" i="32"/>
  <c r="G358" i="32"/>
  <c r="H358" i="32"/>
  <c r="G359" i="32"/>
  <c r="H359" i="32"/>
  <c r="G360" i="32"/>
  <c r="H360" i="32"/>
  <c r="G361" i="32"/>
  <c r="H361" i="32"/>
  <c r="O361" i="32" s="1"/>
  <c r="G362" i="32"/>
  <c r="H362" i="32"/>
  <c r="G363" i="32"/>
  <c r="H363" i="32"/>
  <c r="G364" i="32"/>
  <c r="H364" i="32"/>
  <c r="G365" i="32"/>
  <c r="H365" i="32"/>
  <c r="G366" i="32"/>
  <c r="H366" i="32"/>
  <c r="G367" i="32"/>
  <c r="H367" i="32"/>
  <c r="G368" i="32"/>
  <c r="H368" i="32"/>
  <c r="G369" i="32"/>
  <c r="H369" i="32"/>
  <c r="G370" i="32"/>
  <c r="H370" i="32"/>
  <c r="G371" i="32"/>
  <c r="H371" i="32"/>
  <c r="G372" i="32"/>
  <c r="H372" i="32"/>
  <c r="G373" i="32"/>
  <c r="H373" i="32"/>
  <c r="G374" i="32"/>
  <c r="H374" i="32"/>
  <c r="G375" i="32"/>
  <c r="H375" i="32"/>
  <c r="G376" i="32"/>
  <c r="H376" i="32"/>
  <c r="G377" i="32"/>
  <c r="H377" i="32"/>
  <c r="G378" i="32"/>
  <c r="H378" i="32"/>
  <c r="G379" i="32"/>
  <c r="H379" i="32"/>
  <c r="G380" i="32"/>
  <c r="H380" i="32"/>
  <c r="G381" i="32"/>
  <c r="H381" i="32"/>
  <c r="G382" i="32"/>
  <c r="H382" i="32"/>
  <c r="G383" i="32"/>
  <c r="H383" i="32"/>
  <c r="G384" i="32"/>
  <c r="H384" i="32"/>
  <c r="G385" i="32"/>
  <c r="H385" i="32"/>
  <c r="G386" i="32"/>
  <c r="H386" i="32"/>
  <c r="G387" i="32"/>
  <c r="H387" i="32"/>
  <c r="G388" i="32"/>
  <c r="H388" i="32"/>
  <c r="G389" i="32"/>
  <c r="H389" i="32"/>
  <c r="G390" i="32"/>
  <c r="H390" i="32"/>
  <c r="G391" i="32"/>
  <c r="H391" i="32"/>
  <c r="O391" i="32" s="1"/>
  <c r="G392" i="32"/>
  <c r="H392" i="32"/>
  <c r="G393" i="32"/>
  <c r="H393" i="32"/>
  <c r="G394" i="32"/>
  <c r="H394" i="32"/>
  <c r="G395" i="32"/>
  <c r="H395" i="32"/>
  <c r="G396" i="32"/>
  <c r="H396" i="32"/>
  <c r="O396" i="32" s="1"/>
  <c r="G397" i="32"/>
  <c r="H397" i="32"/>
  <c r="G398" i="32"/>
  <c r="H398" i="32"/>
  <c r="G399" i="32"/>
  <c r="H399" i="32"/>
  <c r="G400" i="32"/>
  <c r="H400" i="32"/>
  <c r="G401" i="32"/>
  <c r="H401" i="32"/>
  <c r="G402" i="32"/>
  <c r="H402" i="32"/>
  <c r="G403" i="32"/>
  <c r="H403" i="32"/>
  <c r="G404" i="32"/>
  <c r="H404" i="32"/>
  <c r="G405" i="32"/>
  <c r="H405" i="32"/>
  <c r="G406" i="32"/>
  <c r="H406" i="32"/>
  <c r="G407" i="32"/>
  <c r="H407" i="32"/>
  <c r="G408" i="32"/>
  <c r="H408" i="32"/>
  <c r="G409" i="32"/>
  <c r="H409" i="32"/>
  <c r="G410" i="32"/>
  <c r="H410" i="32"/>
  <c r="G411" i="32"/>
  <c r="H411" i="32"/>
  <c r="G412" i="32"/>
  <c r="H412" i="32"/>
  <c r="G413" i="32"/>
  <c r="H413" i="32"/>
  <c r="G414" i="32"/>
  <c r="H414" i="32"/>
  <c r="G415" i="32"/>
  <c r="H415" i="32"/>
  <c r="G416" i="32"/>
  <c r="H416" i="32"/>
  <c r="G417" i="32"/>
  <c r="H417" i="32"/>
  <c r="G418" i="32"/>
  <c r="H418" i="32"/>
  <c r="G419" i="32"/>
  <c r="H419" i="32"/>
  <c r="G420" i="32"/>
  <c r="H420" i="32"/>
  <c r="O420" i="32" s="1"/>
  <c r="G421" i="32"/>
  <c r="H421" i="32"/>
  <c r="G422" i="32"/>
  <c r="H422" i="32"/>
  <c r="G423" i="32"/>
  <c r="H423" i="32"/>
  <c r="G424" i="32"/>
  <c r="H424" i="32"/>
  <c r="G425" i="32"/>
  <c r="H425" i="32"/>
  <c r="G426" i="32"/>
  <c r="H426" i="32"/>
  <c r="G427" i="32"/>
  <c r="H427" i="32"/>
  <c r="G428" i="32"/>
  <c r="H428" i="32"/>
  <c r="G429" i="32"/>
  <c r="H429" i="32"/>
  <c r="G430" i="32"/>
  <c r="H430" i="32"/>
  <c r="G431" i="32"/>
  <c r="H431" i="32"/>
  <c r="G432" i="32"/>
  <c r="H432" i="32"/>
  <c r="G433" i="32"/>
  <c r="H433" i="32"/>
  <c r="G434" i="32"/>
  <c r="H434" i="32"/>
  <c r="G435" i="32"/>
  <c r="H435" i="32"/>
  <c r="G436" i="32"/>
  <c r="H436" i="32"/>
  <c r="G437" i="32"/>
  <c r="H437" i="32"/>
  <c r="G438" i="32"/>
  <c r="H438" i="32"/>
  <c r="G439" i="32"/>
  <c r="H439" i="32"/>
  <c r="G440" i="32"/>
  <c r="H440" i="32"/>
  <c r="G441" i="32"/>
  <c r="H441" i="32"/>
  <c r="G442" i="32"/>
  <c r="H442" i="32"/>
  <c r="G443" i="32"/>
  <c r="H443" i="32"/>
  <c r="G444" i="32"/>
  <c r="H444" i="32"/>
  <c r="G445" i="32"/>
  <c r="H445" i="32"/>
  <c r="G446" i="32"/>
  <c r="H446" i="32"/>
  <c r="G447" i="32"/>
  <c r="H447" i="32"/>
  <c r="G448" i="32"/>
  <c r="H448" i="32"/>
  <c r="G449" i="32"/>
  <c r="H449" i="32"/>
  <c r="G450" i="32"/>
  <c r="H450" i="32"/>
  <c r="G451" i="32"/>
  <c r="H451" i="32"/>
  <c r="G452" i="32"/>
  <c r="H452" i="32"/>
  <c r="G453" i="32"/>
  <c r="H453" i="32"/>
  <c r="G454" i="32"/>
  <c r="H454" i="32"/>
  <c r="G455" i="32"/>
  <c r="H455" i="32"/>
  <c r="G456" i="32"/>
  <c r="H456" i="32"/>
  <c r="G457" i="32"/>
  <c r="H457" i="32"/>
  <c r="O457" i="32" s="1"/>
  <c r="G458" i="32"/>
  <c r="H458" i="32"/>
  <c r="G459" i="32"/>
  <c r="H459" i="32"/>
  <c r="G460" i="32"/>
  <c r="H460" i="32"/>
  <c r="G461" i="32"/>
  <c r="H461" i="32"/>
  <c r="G462" i="32"/>
  <c r="H462" i="32"/>
  <c r="G463" i="32"/>
  <c r="H463" i="32"/>
  <c r="G464" i="32"/>
  <c r="H464" i="32"/>
  <c r="G465" i="32"/>
  <c r="H465" i="32"/>
  <c r="G466" i="32"/>
  <c r="H466" i="32"/>
  <c r="G467" i="32"/>
  <c r="H467" i="32"/>
  <c r="G468" i="32"/>
  <c r="H468" i="32"/>
  <c r="G469" i="32"/>
  <c r="H469" i="32"/>
  <c r="O469" i="32" s="1"/>
  <c r="G470" i="32"/>
  <c r="H470" i="32"/>
  <c r="G471" i="32"/>
  <c r="H471" i="32"/>
  <c r="G472" i="32"/>
  <c r="H472" i="32"/>
  <c r="G473" i="32"/>
  <c r="H473" i="32"/>
  <c r="G474" i="32"/>
  <c r="H474" i="32"/>
  <c r="G475" i="32"/>
  <c r="H475" i="32"/>
  <c r="G476" i="32"/>
  <c r="H476" i="32"/>
  <c r="G477" i="32"/>
  <c r="H477" i="32"/>
  <c r="G478" i="32"/>
  <c r="H478" i="32"/>
  <c r="G479" i="32"/>
  <c r="H479" i="32"/>
  <c r="G480" i="32"/>
  <c r="H480" i="32"/>
  <c r="G481" i="32"/>
  <c r="H481" i="32"/>
  <c r="G482" i="32"/>
  <c r="H482" i="32"/>
  <c r="G483" i="32"/>
  <c r="H483" i="32"/>
  <c r="G484" i="32"/>
  <c r="H484" i="32"/>
  <c r="G485" i="32"/>
  <c r="H485" i="32"/>
  <c r="G486" i="32"/>
  <c r="H486" i="32"/>
  <c r="G487" i="32"/>
  <c r="H487" i="32"/>
  <c r="G488" i="32"/>
  <c r="H488" i="32"/>
  <c r="G489" i="32"/>
  <c r="H489" i="32"/>
  <c r="G490" i="32"/>
  <c r="H490" i="32"/>
  <c r="G491" i="32"/>
  <c r="H491" i="32"/>
  <c r="G492" i="32"/>
  <c r="H492" i="32"/>
  <c r="G493" i="32"/>
  <c r="H493" i="32"/>
  <c r="G494" i="32"/>
  <c r="H494" i="32"/>
  <c r="G495" i="32"/>
  <c r="H495" i="32"/>
  <c r="G496" i="32"/>
  <c r="H496" i="32"/>
  <c r="G497" i="32"/>
  <c r="H497" i="32"/>
  <c r="G498" i="32"/>
  <c r="H498" i="32"/>
  <c r="G499" i="32"/>
  <c r="H499" i="32"/>
  <c r="G500" i="32"/>
  <c r="H500" i="32"/>
  <c r="G501" i="32"/>
  <c r="H501" i="32"/>
  <c r="H2" i="32"/>
  <c r="G2" i="32"/>
  <c r="B3" i="32"/>
  <c r="C3" i="32"/>
  <c r="D3" i="32"/>
  <c r="E3" i="32"/>
  <c r="J3" i="32"/>
  <c r="K3" i="32"/>
  <c r="L3" i="32"/>
  <c r="O3" i="32"/>
  <c r="B4" i="32"/>
  <c r="C4" i="32" s="1"/>
  <c r="E4" i="32"/>
  <c r="J4" i="32"/>
  <c r="K4" i="32"/>
  <c r="L4" i="32"/>
  <c r="B5" i="32"/>
  <c r="C5" i="32" s="1"/>
  <c r="D5" i="32"/>
  <c r="E5" i="32"/>
  <c r="J5" i="32" s="1"/>
  <c r="L5" i="32" s="1"/>
  <c r="K5" i="32"/>
  <c r="B6" i="32"/>
  <c r="C6" i="32"/>
  <c r="D6" i="32"/>
  <c r="E6" i="32"/>
  <c r="J6" i="32" s="1"/>
  <c r="L6" i="32" s="1"/>
  <c r="K6" i="32"/>
  <c r="B7" i="32"/>
  <c r="C7" i="32" s="1"/>
  <c r="D7" i="32"/>
  <c r="E7" i="32"/>
  <c r="J7" i="32"/>
  <c r="L7" i="32" s="1"/>
  <c r="K7" i="32"/>
  <c r="B8" i="32"/>
  <c r="C8" i="32" s="1"/>
  <c r="D8" i="32"/>
  <c r="E8" i="32"/>
  <c r="J8" i="32" s="1"/>
  <c r="L8" i="32" s="1"/>
  <c r="K8" i="32"/>
  <c r="B9" i="32"/>
  <c r="D9" i="32" s="1"/>
  <c r="C9" i="32"/>
  <c r="E9" i="32"/>
  <c r="J9" i="32" s="1"/>
  <c r="L9" i="32" s="1"/>
  <c r="K9" i="32"/>
  <c r="B10" i="32"/>
  <c r="C10" i="32"/>
  <c r="D10" i="32"/>
  <c r="E10" i="32"/>
  <c r="J10" i="32" s="1"/>
  <c r="L10" i="32" s="1"/>
  <c r="K10" i="32"/>
  <c r="B11" i="32"/>
  <c r="D11" i="32" s="1"/>
  <c r="C11" i="32"/>
  <c r="E11" i="32"/>
  <c r="J11" i="32" s="1"/>
  <c r="K11" i="32"/>
  <c r="L11" i="32"/>
  <c r="B12" i="32"/>
  <c r="C12" i="32"/>
  <c r="D12" i="32"/>
  <c r="E12" i="32"/>
  <c r="J12" i="32" s="1"/>
  <c r="K12" i="32"/>
  <c r="L12" i="32"/>
  <c r="O12" i="32"/>
  <c r="B13" i="32"/>
  <c r="E13" i="32"/>
  <c r="J13" i="32"/>
  <c r="K13" i="32"/>
  <c r="L13" i="32"/>
  <c r="B14" i="32"/>
  <c r="E14" i="32"/>
  <c r="J14" i="32"/>
  <c r="L14" i="32" s="1"/>
  <c r="K14" i="32"/>
  <c r="B15" i="32"/>
  <c r="C15" i="32"/>
  <c r="D15" i="32"/>
  <c r="E15" i="32"/>
  <c r="J15" i="32"/>
  <c r="K15" i="32"/>
  <c r="L15" i="32"/>
  <c r="O15" i="32"/>
  <c r="B16" i="32"/>
  <c r="C16" i="32" s="1"/>
  <c r="E16" i="32"/>
  <c r="J16" i="32" s="1"/>
  <c r="L16" i="32" s="1"/>
  <c r="K16" i="32"/>
  <c r="B17" i="32"/>
  <c r="C17" i="32" s="1"/>
  <c r="D17" i="32"/>
  <c r="E17" i="32"/>
  <c r="J17" i="32"/>
  <c r="K17" i="32"/>
  <c r="L17" i="32"/>
  <c r="B18" i="32"/>
  <c r="C18" i="32"/>
  <c r="D18" i="32"/>
  <c r="E18" i="32"/>
  <c r="J18" i="32"/>
  <c r="K18" i="32"/>
  <c r="L18" i="32"/>
  <c r="B19" i="32"/>
  <c r="D19" i="32" s="1"/>
  <c r="C19" i="32"/>
  <c r="E19" i="32"/>
  <c r="J19" i="32"/>
  <c r="L19" i="32" s="1"/>
  <c r="K19" i="32"/>
  <c r="B20" i="32"/>
  <c r="C20" i="32"/>
  <c r="D20" i="32"/>
  <c r="E20" i="32"/>
  <c r="J20" i="32" s="1"/>
  <c r="L20" i="32" s="1"/>
  <c r="K20" i="32"/>
  <c r="B21" i="32"/>
  <c r="C21" i="32"/>
  <c r="D21" i="32"/>
  <c r="E21" i="32"/>
  <c r="J21" i="32" s="1"/>
  <c r="L21" i="32" s="1"/>
  <c r="K21" i="32"/>
  <c r="B22" i="32"/>
  <c r="D22" i="32" s="1"/>
  <c r="C22" i="32"/>
  <c r="E22" i="32"/>
  <c r="J22" i="32" s="1"/>
  <c r="L22" i="32" s="1"/>
  <c r="K22" i="32"/>
  <c r="O22" i="32"/>
  <c r="B23" i="32"/>
  <c r="C23" i="32"/>
  <c r="D23" i="32"/>
  <c r="E23" i="32"/>
  <c r="J23" i="32" s="1"/>
  <c r="K23" i="32"/>
  <c r="L23" i="32"/>
  <c r="B24" i="32"/>
  <c r="C24" i="32"/>
  <c r="D24" i="32"/>
  <c r="E24" i="32"/>
  <c r="J24" i="32" s="1"/>
  <c r="K24" i="32"/>
  <c r="L24" i="32"/>
  <c r="B25" i="32"/>
  <c r="D25" i="32" s="1"/>
  <c r="C25" i="32"/>
  <c r="E25" i="32"/>
  <c r="J25" i="32"/>
  <c r="K25" i="32"/>
  <c r="L25" i="32"/>
  <c r="B26" i="32"/>
  <c r="E26" i="32"/>
  <c r="J26" i="32"/>
  <c r="K26" i="32"/>
  <c r="L26" i="32"/>
  <c r="B27" i="32"/>
  <c r="C27" i="32"/>
  <c r="D27" i="32"/>
  <c r="E27" i="32"/>
  <c r="O27" i="32"/>
  <c r="J27" i="32"/>
  <c r="L27" i="32" s="1"/>
  <c r="K27" i="32"/>
  <c r="B28" i="32"/>
  <c r="C28" i="32" s="1"/>
  <c r="E28" i="32"/>
  <c r="J28" i="32"/>
  <c r="K28" i="32"/>
  <c r="L28" i="32"/>
  <c r="B29" i="32"/>
  <c r="C29" i="32" s="1"/>
  <c r="D29" i="32"/>
  <c r="E29" i="32"/>
  <c r="J29" i="32"/>
  <c r="L29" i="32" s="1"/>
  <c r="K29" i="32"/>
  <c r="B30" i="32"/>
  <c r="C30" i="32"/>
  <c r="D30" i="32"/>
  <c r="E30" i="32"/>
  <c r="J30" i="32" s="1"/>
  <c r="L30" i="32" s="1"/>
  <c r="K30" i="32"/>
  <c r="B31" i="32"/>
  <c r="C31" i="32" s="1"/>
  <c r="D31" i="32"/>
  <c r="E31" i="32"/>
  <c r="J31" i="32"/>
  <c r="L31" i="32" s="1"/>
  <c r="K31" i="32"/>
  <c r="B32" i="32"/>
  <c r="C32" i="32"/>
  <c r="D32" i="32"/>
  <c r="E32" i="32"/>
  <c r="J32" i="32"/>
  <c r="L32" i="32" s="1"/>
  <c r="K32" i="32"/>
  <c r="B33" i="32"/>
  <c r="D33" i="32" s="1"/>
  <c r="C33" i="32"/>
  <c r="E33" i="32"/>
  <c r="J33" i="32" s="1"/>
  <c r="L33" i="32" s="1"/>
  <c r="K33" i="32"/>
  <c r="B34" i="32"/>
  <c r="E34" i="32"/>
  <c r="J34" i="32" s="1"/>
  <c r="L34" i="32" s="1"/>
  <c r="K34" i="32"/>
  <c r="B35" i="32"/>
  <c r="C35" i="32"/>
  <c r="D35" i="32"/>
  <c r="E35" i="32"/>
  <c r="J35" i="32" s="1"/>
  <c r="L35" i="32" s="1"/>
  <c r="K35" i="32"/>
  <c r="B36" i="32"/>
  <c r="C36" i="32"/>
  <c r="D36" i="32"/>
  <c r="E36" i="32"/>
  <c r="J36" i="32" s="1"/>
  <c r="L36" i="32" s="1"/>
  <c r="K36" i="32"/>
  <c r="B37" i="32"/>
  <c r="D37" i="32" s="1"/>
  <c r="E37" i="32"/>
  <c r="J37" i="32"/>
  <c r="K37" i="32"/>
  <c r="L37" i="32"/>
  <c r="B38" i="32"/>
  <c r="E38" i="32"/>
  <c r="J38" i="32"/>
  <c r="L38" i="32" s="1"/>
  <c r="K38" i="32"/>
  <c r="B39" i="32"/>
  <c r="C39" i="32"/>
  <c r="D39" i="32"/>
  <c r="E39" i="32"/>
  <c r="J39" i="32"/>
  <c r="K39" i="32"/>
  <c r="L39" i="32"/>
  <c r="O39" i="32"/>
  <c r="B40" i="32"/>
  <c r="C40" i="32" s="1"/>
  <c r="E40" i="32"/>
  <c r="J40" i="32" s="1"/>
  <c r="L40" i="32" s="1"/>
  <c r="K40" i="32"/>
  <c r="B41" i="32"/>
  <c r="C41" i="32" s="1"/>
  <c r="D41" i="32"/>
  <c r="E41" i="32"/>
  <c r="J41" i="32" s="1"/>
  <c r="L41" i="32" s="1"/>
  <c r="K41" i="32"/>
  <c r="B42" i="32"/>
  <c r="C42" i="32"/>
  <c r="D42" i="32"/>
  <c r="E42" i="32"/>
  <c r="J42" i="32"/>
  <c r="L42" i="32" s="1"/>
  <c r="K42" i="32"/>
  <c r="B43" i="32"/>
  <c r="D43" i="32" s="1"/>
  <c r="C43" i="32"/>
  <c r="E43" i="32"/>
  <c r="J43" i="32"/>
  <c r="L43" i="32" s="1"/>
  <c r="K43" i="32"/>
  <c r="B44" i="32"/>
  <c r="D44" i="32" s="1"/>
  <c r="C44" i="32"/>
  <c r="E44" i="32"/>
  <c r="J44" i="32" s="1"/>
  <c r="L44" i="32" s="1"/>
  <c r="K44" i="32"/>
  <c r="B45" i="32"/>
  <c r="C45" i="32"/>
  <c r="D45" i="32"/>
  <c r="E45" i="32"/>
  <c r="J45" i="32" s="1"/>
  <c r="L45" i="32" s="1"/>
  <c r="K45" i="32"/>
  <c r="B46" i="32"/>
  <c r="D46" i="32" s="1"/>
  <c r="C46" i="32"/>
  <c r="E46" i="32"/>
  <c r="J46" i="32" s="1"/>
  <c r="L46" i="32" s="1"/>
  <c r="K46" i="32"/>
  <c r="O46" i="32"/>
  <c r="B47" i="32"/>
  <c r="C47" i="32"/>
  <c r="D47" i="32"/>
  <c r="E47" i="32"/>
  <c r="J47" i="32" s="1"/>
  <c r="K47" i="32"/>
  <c r="L47" i="32"/>
  <c r="B48" i="32"/>
  <c r="C48" i="32"/>
  <c r="D48" i="32"/>
  <c r="E48" i="32"/>
  <c r="J48" i="32" s="1"/>
  <c r="K48" i="32"/>
  <c r="L48" i="32"/>
  <c r="B49" i="32"/>
  <c r="D49" i="32" s="1"/>
  <c r="C49" i="32"/>
  <c r="E49" i="32"/>
  <c r="J49" i="32"/>
  <c r="K49" i="32"/>
  <c r="L49" i="32"/>
  <c r="B50" i="32"/>
  <c r="E50" i="32"/>
  <c r="J50" i="32"/>
  <c r="L50" i="32" s="1"/>
  <c r="K50" i="32"/>
  <c r="B51" i="32"/>
  <c r="C51" i="32"/>
  <c r="D51" i="32"/>
  <c r="E51" i="32"/>
  <c r="O51" i="32"/>
  <c r="J51" i="32"/>
  <c r="L51" i="32" s="1"/>
  <c r="K51" i="32"/>
  <c r="B52" i="32"/>
  <c r="C52" i="32" s="1"/>
  <c r="E52" i="32"/>
  <c r="J52" i="32"/>
  <c r="K52" i="32"/>
  <c r="L52" i="32"/>
  <c r="B53" i="32"/>
  <c r="C53" i="32" s="1"/>
  <c r="D53" i="32"/>
  <c r="E53" i="32"/>
  <c r="J53" i="32"/>
  <c r="L53" i="32" s="1"/>
  <c r="K53" i="32"/>
  <c r="B54" i="32"/>
  <c r="C54" i="32"/>
  <c r="D54" i="32"/>
  <c r="E54" i="32"/>
  <c r="J54" i="32" s="1"/>
  <c r="K54" i="32"/>
  <c r="L54" i="32"/>
  <c r="B55" i="32"/>
  <c r="C55" i="32" s="1"/>
  <c r="D55" i="32"/>
  <c r="E55" i="32"/>
  <c r="J55" i="32" s="1"/>
  <c r="L55" i="32" s="1"/>
  <c r="K55" i="32"/>
  <c r="B56" i="32"/>
  <c r="C56" i="32"/>
  <c r="D56" i="32"/>
  <c r="E56" i="32"/>
  <c r="J56" i="32" s="1"/>
  <c r="L56" i="32" s="1"/>
  <c r="K56" i="32"/>
  <c r="B57" i="32"/>
  <c r="D57" i="32" s="1"/>
  <c r="C57" i="32"/>
  <c r="E57" i="32"/>
  <c r="J57" i="32" s="1"/>
  <c r="L57" i="32" s="1"/>
  <c r="K57" i="32"/>
  <c r="O57" i="32"/>
  <c r="B58" i="32"/>
  <c r="D58" i="32" s="1"/>
  <c r="C58" i="32"/>
  <c r="E58" i="32"/>
  <c r="J58" i="32" s="1"/>
  <c r="L58" i="32" s="1"/>
  <c r="K58" i="32"/>
  <c r="O58" i="32"/>
  <c r="B59" i="32"/>
  <c r="D59" i="32" s="1"/>
  <c r="C59" i="32"/>
  <c r="E59" i="32"/>
  <c r="J59" i="32" s="1"/>
  <c r="L59" i="32" s="1"/>
  <c r="K59" i="32"/>
  <c r="B60" i="32"/>
  <c r="C60" i="32" s="1"/>
  <c r="D60" i="32"/>
  <c r="E60" i="32"/>
  <c r="J60" i="32" s="1"/>
  <c r="L60" i="32" s="1"/>
  <c r="K60" i="32"/>
  <c r="B61" i="32"/>
  <c r="D61" i="32" s="1"/>
  <c r="E61" i="32"/>
  <c r="J61" i="32"/>
  <c r="K61" i="32"/>
  <c r="L61" i="32"/>
  <c r="B62" i="32"/>
  <c r="E62" i="32"/>
  <c r="J62" i="32"/>
  <c r="L62" i="32" s="1"/>
  <c r="K62" i="32"/>
  <c r="B63" i="32"/>
  <c r="C63" i="32"/>
  <c r="D63" i="32"/>
  <c r="E63" i="32"/>
  <c r="J63" i="32"/>
  <c r="K63" i="32"/>
  <c r="L63" i="32"/>
  <c r="B64" i="32"/>
  <c r="D64" i="32" s="1"/>
  <c r="C64" i="32"/>
  <c r="E64" i="32"/>
  <c r="J64" i="32"/>
  <c r="L64" i="32" s="1"/>
  <c r="K64" i="32"/>
  <c r="B65" i="32"/>
  <c r="C65" i="32" s="1"/>
  <c r="D65" i="32"/>
  <c r="E65" i="32"/>
  <c r="J65" i="32" s="1"/>
  <c r="L65" i="32" s="1"/>
  <c r="K65" i="32"/>
  <c r="B66" i="32"/>
  <c r="C66" i="32"/>
  <c r="D66" i="32"/>
  <c r="E66" i="32"/>
  <c r="J66" i="32"/>
  <c r="L66" i="32" s="1"/>
  <c r="K66" i="32"/>
  <c r="B67" i="32"/>
  <c r="D67" i="32" s="1"/>
  <c r="E67" i="32"/>
  <c r="J67" i="32"/>
  <c r="L67" i="32" s="1"/>
  <c r="K67" i="32"/>
  <c r="B68" i="32"/>
  <c r="D68" i="32" s="1"/>
  <c r="C68" i="32"/>
  <c r="E68" i="32"/>
  <c r="J68" i="32" s="1"/>
  <c r="L68" i="32" s="1"/>
  <c r="K68" i="32"/>
  <c r="B69" i="32"/>
  <c r="C69" i="32"/>
  <c r="D69" i="32"/>
  <c r="E69" i="32"/>
  <c r="J69" i="32" s="1"/>
  <c r="L69" i="32" s="1"/>
  <c r="K69" i="32"/>
  <c r="B70" i="32"/>
  <c r="C70" i="32" s="1"/>
  <c r="E70" i="32"/>
  <c r="J70" i="32" s="1"/>
  <c r="L70" i="32" s="1"/>
  <c r="K70" i="32"/>
  <c r="B71" i="32"/>
  <c r="D71" i="32" s="1"/>
  <c r="O71" i="32" s="1"/>
  <c r="C71" i="32"/>
  <c r="E71" i="32"/>
  <c r="J71" i="32" s="1"/>
  <c r="K71" i="32"/>
  <c r="L71" i="32"/>
  <c r="B72" i="32"/>
  <c r="D72" i="32" s="1"/>
  <c r="E72" i="32"/>
  <c r="J72" i="32" s="1"/>
  <c r="L72" i="32" s="1"/>
  <c r="K72" i="32"/>
  <c r="B73" i="32"/>
  <c r="D73" i="32" s="1"/>
  <c r="C73" i="32"/>
  <c r="E73" i="32"/>
  <c r="J73" i="32"/>
  <c r="K73" i="32"/>
  <c r="L73" i="32"/>
  <c r="B74" i="32"/>
  <c r="E74" i="32"/>
  <c r="J74" i="32"/>
  <c r="K74" i="32"/>
  <c r="L74" i="32"/>
  <c r="B75" i="32"/>
  <c r="C75" i="32"/>
  <c r="D75" i="32"/>
  <c r="E75" i="32"/>
  <c r="O75" i="32"/>
  <c r="J75" i="32"/>
  <c r="K75" i="32"/>
  <c r="L75" i="32"/>
  <c r="B76" i="32"/>
  <c r="C76" i="32" s="1"/>
  <c r="E76" i="32"/>
  <c r="J76" i="32"/>
  <c r="K76" i="32"/>
  <c r="L76" i="32"/>
  <c r="B77" i="32"/>
  <c r="C77" i="32" s="1"/>
  <c r="D77" i="32"/>
  <c r="E77" i="32"/>
  <c r="J77" i="32"/>
  <c r="K77" i="32"/>
  <c r="L77" i="32"/>
  <c r="B78" i="32"/>
  <c r="C78" i="32"/>
  <c r="D78" i="32"/>
  <c r="E78" i="32"/>
  <c r="J78" i="32"/>
  <c r="K78" i="32"/>
  <c r="L78" i="32"/>
  <c r="O78" i="32"/>
  <c r="B79" i="32"/>
  <c r="C79" i="32" s="1"/>
  <c r="E79" i="32"/>
  <c r="J79" i="32"/>
  <c r="L79" i="32" s="1"/>
  <c r="K79" i="32"/>
  <c r="B80" i="32"/>
  <c r="E80" i="32"/>
  <c r="J80" i="32" s="1"/>
  <c r="L80" i="32" s="1"/>
  <c r="K80" i="32"/>
  <c r="B81" i="32"/>
  <c r="C81" i="32"/>
  <c r="D81" i="32"/>
  <c r="E81" i="32"/>
  <c r="J81" i="32" s="1"/>
  <c r="L81" i="32" s="1"/>
  <c r="K81" i="32"/>
  <c r="B82" i="32"/>
  <c r="C82" i="32"/>
  <c r="D82" i="32"/>
  <c r="E82" i="32"/>
  <c r="J82" i="32" s="1"/>
  <c r="L82" i="32" s="1"/>
  <c r="K82" i="32"/>
  <c r="B83" i="32"/>
  <c r="D83" i="32" s="1"/>
  <c r="C83" i="32"/>
  <c r="E83" i="32"/>
  <c r="J83" i="32" s="1"/>
  <c r="K83" i="32"/>
  <c r="L83" i="32"/>
  <c r="B84" i="32"/>
  <c r="C84" i="32"/>
  <c r="D84" i="32"/>
  <c r="E84" i="32"/>
  <c r="J84" i="32" s="1"/>
  <c r="K84" i="32"/>
  <c r="L84" i="32"/>
  <c r="B85" i="32"/>
  <c r="E85" i="32"/>
  <c r="J85" i="32" s="1"/>
  <c r="K85" i="32"/>
  <c r="L85" i="32"/>
  <c r="B86" i="32"/>
  <c r="C86" i="32" s="1"/>
  <c r="D86" i="32"/>
  <c r="E86" i="32"/>
  <c r="J86" i="32" s="1"/>
  <c r="L86" i="32" s="1"/>
  <c r="K86" i="32"/>
  <c r="B87" i="32"/>
  <c r="C87" i="32"/>
  <c r="D87" i="32"/>
  <c r="E87" i="32"/>
  <c r="J87" i="32"/>
  <c r="L87" i="32" s="1"/>
  <c r="K87" i="32"/>
  <c r="B88" i="32"/>
  <c r="E88" i="32"/>
  <c r="J88" i="32" s="1"/>
  <c r="L88" i="32" s="1"/>
  <c r="K88" i="32"/>
  <c r="B89" i="32"/>
  <c r="C89" i="32" s="1"/>
  <c r="D89" i="32"/>
  <c r="E89" i="32"/>
  <c r="J89" i="32" s="1"/>
  <c r="L89" i="32" s="1"/>
  <c r="K89" i="32"/>
  <c r="B90" i="32"/>
  <c r="C90" i="32"/>
  <c r="D90" i="32"/>
  <c r="E90" i="32"/>
  <c r="J90" i="32" s="1"/>
  <c r="K90" i="32"/>
  <c r="L90" i="32"/>
  <c r="B91" i="32"/>
  <c r="C91" i="32" s="1"/>
  <c r="E91" i="32"/>
  <c r="J91" i="32"/>
  <c r="L91" i="32" s="1"/>
  <c r="K91" i="32"/>
  <c r="B92" i="32"/>
  <c r="C92" i="32"/>
  <c r="D92" i="32"/>
  <c r="E92" i="32"/>
  <c r="J92" i="32" s="1"/>
  <c r="L92" i="32" s="1"/>
  <c r="K92" i="32"/>
  <c r="B93" i="32"/>
  <c r="C93" i="32"/>
  <c r="D93" i="32"/>
  <c r="E93" i="32"/>
  <c r="J93" i="32" s="1"/>
  <c r="L93" i="32" s="1"/>
  <c r="K93" i="32"/>
  <c r="B94" i="32"/>
  <c r="C94" i="32" s="1"/>
  <c r="E94" i="32"/>
  <c r="J94" i="32"/>
  <c r="L94" i="32" s="1"/>
  <c r="K94" i="32"/>
  <c r="B95" i="32"/>
  <c r="E95" i="32"/>
  <c r="J95" i="32"/>
  <c r="K95" i="32"/>
  <c r="L95" i="32"/>
  <c r="B96" i="32"/>
  <c r="C96" i="32"/>
  <c r="D96" i="32"/>
  <c r="E96" i="32"/>
  <c r="J96" i="32" s="1"/>
  <c r="K96" i="32"/>
  <c r="L96" i="32"/>
  <c r="B97" i="32"/>
  <c r="D97" i="32" s="1"/>
  <c r="C97" i="32"/>
  <c r="E97" i="32"/>
  <c r="J97" i="32" s="1"/>
  <c r="L97" i="32" s="1"/>
  <c r="K97" i="32"/>
  <c r="B98" i="32"/>
  <c r="C98" i="32" s="1"/>
  <c r="D98" i="32"/>
  <c r="E98" i="32"/>
  <c r="J98" i="32"/>
  <c r="L98" i="32" s="1"/>
  <c r="K98" i="32"/>
  <c r="B99" i="32"/>
  <c r="C99" i="32"/>
  <c r="D99" i="32"/>
  <c r="E99" i="32"/>
  <c r="J99" i="32"/>
  <c r="L99" i="32" s="1"/>
  <c r="K99" i="32"/>
  <c r="B100" i="32"/>
  <c r="D100" i="32" s="1"/>
  <c r="C100" i="32"/>
  <c r="E100" i="32"/>
  <c r="J100" i="32"/>
  <c r="K100" i="32"/>
  <c r="L100" i="32"/>
  <c r="B101" i="32"/>
  <c r="E101" i="32"/>
  <c r="J101" i="32" s="1"/>
  <c r="L101" i="32" s="1"/>
  <c r="K101" i="32"/>
  <c r="B102" i="32"/>
  <c r="C102" i="32"/>
  <c r="D102" i="32"/>
  <c r="E102" i="32"/>
  <c r="J102" i="32" s="1"/>
  <c r="L102" i="32" s="1"/>
  <c r="K102" i="32"/>
  <c r="B103" i="32"/>
  <c r="C103" i="32"/>
  <c r="D103" i="32"/>
  <c r="E103" i="32"/>
  <c r="J103" i="32"/>
  <c r="L103" i="32" s="1"/>
  <c r="K103" i="32"/>
  <c r="B104" i="32"/>
  <c r="C104" i="32"/>
  <c r="D104" i="32"/>
  <c r="E104" i="32"/>
  <c r="J104" i="32"/>
  <c r="K104" i="32"/>
  <c r="L104" i="32"/>
  <c r="B105" i="32"/>
  <c r="C105" i="32"/>
  <c r="D105" i="32"/>
  <c r="O105" i="32" s="1"/>
  <c r="E105" i="32"/>
  <c r="J105" i="32" s="1"/>
  <c r="L105" i="32" s="1"/>
  <c r="K105" i="32"/>
  <c r="B106" i="32"/>
  <c r="E106" i="32"/>
  <c r="J106" i="32"/>
  <c r="L106" i="32" s="1"/>
  <c r="K106" i="32"/>
  <c r="B107" i="32"/>
  <c r="E107" i="32"/>
  <c r="J107" i="32"/>
  <c r="K107" i="32"/>
  <c r="L107" i="32"/>
  <c r="B108" i="32"/>
  <c r="C108" i="32"/>
  <c r="D108" i="32"/>
  <c r="E108" i="32"/>
  <c r="J108" i="32" s="1"/>
  <c r="K108" i="32"/>
  <c r="L108" i="32"/>
  <c r="O108" i="32"/>
  <c r="B109" i="32"/>
  <c r="C109" i="32"/>
  <c r="D109" i="32"/>
  <c r="E109" i="32"/>
  <c r="J109" i="32"/>
  <c r="K109" i="32"/>
  <c r="L109" i="32"/>
  <c r="O109" i="32"/>
  <c r="B110" i="32"/>
  <c r="C110" i="32"/>
  <c r="D110" i="32"/>
  <c r="E110" i="32"/>
  <c r="J110" i="32"/>
  <c r="K110" i="32"/>
  <c r="L110" i="32"/>
  <c r="B111" i="32"/>
  <c r="D111" i="32" s="1"/>
  <c r="C111" i="32"/>
  <c r="E111" i="32"/>
  <c r="J111" i="32"/>
  <c r="K111" i="32"/>
  <c r="L111" i="32"/>
  <c r="B112" i="32"/>
  <c r="E112" i="32"/>
  <c r="J112" i="32" s="1"/>
  <c r="L112" i="32" s="1"/>
  <c r="K112" i="32"/>
  <c r="B113" i="32"/>
  <c r="E113" i="32"/>
  <c r="J113" i="32"/>
  <c r="K113" i="32"/>
  <c r="L113" i="32"/>
  <c r="B114" i="32"/>
  <c r="C114" i="32"/>
  <c r="D114" i="32"/>
  <c r="E114" i="32"/>
  <c r="J114" i="32"/>
  <c r="K114" i="32"/>
  <c r="L114" i="32"/>
  <c r="B115" i="32"/>
  <c r="C115" i="32" s="1"/>
  <c r="D115" i="32"/>
  <c r="E115" i="32"/>
  <c r="J115" i="32"/>
  <c r="K115" i="32"/>
  <c r="L115" i="32"/>
  <c r="B116" i="32"/>
  <c r="C116" i="32" s="1"/>
  <c r="D116" i="32"/>
  <c r="E116" i="32"/>
  <c r="J116" i="32" s="1"/>
  <c r="L116" i="32" s="1"/>
  <c r="K116" i="32"/>
  <c r="B117" i="32"/>
  <c r="C117" i="32" s="1"/>
  <c r="D117" i="32"/>
  <c r="E117" i="32"/>
  <c r="J117" i="32"/>
  <c r="L117" i="32" s="1"/>
  <c r="K117" i="32"/>
  <c r="B118" i="32"/>
  <c r="C118" i="32" s="1"/>
  <c r="D118" i="32"/>
  <c r="E118" i="32"/>
  <c r="J118" i="32" s="1"/>
  <c r="L118" i="32" s="1"/>
  <c r="K118" i="32"/>
  <c r="B119" i="32"/>
  <c r="C119" i="32" s="1"/>
  <c r="D119" i="32"/>
  <c r="E119" i="32"/>
  <c r="J119" i="32"/>
  <c r="K119" i="32"/>
  <c r="L119" i="32"/>
  <c r="O119" i="32"/>
  <c r="B120" i="32"/>
  <c r="C120" i="32"/>
  <c r="D120" i="32"/>
  <c r="E120" i="32"/>
  <c r="J120" i="32" s="1"/>
  <c r="K120" i="32"/>
  <c r="L120" i="32"/>
  <c r="B121" i="32"/>
  <c r="C121" i="32"/>
  <c r="D121" i="32"/>
  <c r="E121" i="32"/>
  <c r="J121" i="32" s="1"/>
  <c r="L121" i="32" s="1"/>
  <c r="K121" i="32"/>
  <c r="O121" i="32"/>
  <c r="B122" i="32"/>
  <c r="C122" i="32"/>
  <c r="D122" i="32"/>
  <c r="E122" i="32"/>
  <c r="J122" i="32" s="1"/>
  <c r="L122" i="32" s="1"/>
  <c r="K122" i="32"/>
  <c r="B123" i="32"/>
  <c r="C123" i="32" s="1"/>
  <c r="E123" i="32"/>
  <c r="J123" i="32"/>
  <c r="K123" i="32"/>
  <c r="L123" i="32"/>
  <c r="B124" i="32"/>
  <c r="D124" i="32" s="1"/>
  <c r="C124" i="32"/>
  <c r="E124" i="32"/>
  <c r="J124" i="32" s="1"/>
  <c r="K124" i="32"/>
  <c r="L124" i="32"/>
  <c r="B125" i="32"/>
  <c r="C125" i="32" s="1"/>
  <c r="D125" i="32"/>
  <c r="E125" i="32"/>
  <c r="J125" i="32" s="1"/>
  <c r="L125" i="32" s="1"/>
  <c r="K125" i="32"/>
  <c r="O125" i="32"/>
  <c r="B126" i="32"/>
  <c r="C126" i="32"/>
  <c r="D126" i="32"/>
  <c r="E126" i="32"/>
  <c r="J126" i="32" s="1"/>
  <c r="K126" i="32"/>
  <c r="L126" i="32"/>
  <c r="B127" i="32"/>
  <c r="E127" i="32"/>
  <c r="J127" i="32" s="1"/>
  <c r="K127" i="32"/>
  <c r="L127" i="32"/>
  <c r="B128" i="32"/>
  <c r="E128" i="32"/>
  <c r="J128" i="32" s="1"/>
  <c r="K128" i="32"/>
  <c r="L128" i="32"/>
  <c r="B129" i="32"/>
  <c r="D129" i="32" s="1"/>
  <c r="C129" i="32"/>
  <c r="E129" i="32"/>
  <c r="J129" i="32" s="1"/>
  <c r="L129" i="32" s="1"/>
  <c r="K129" i="32"/>
  <c r="B130" i="32"/>
  <c r="C130" i="32"/>
  <c r="D130" i="32"/>
  <c r="E130" i="32"/>
  <c r="J130" i="32" s="1"/>
  <c r="L130" i="32" s="1"/>
  <c r="K130" i="32"/>
  <c r="B131" i="32"/>
  <c r="D131" i="32" s="1"/>
  <c r="C131" i="32"/>
  <c r="E131" i="32"/>
  <c r="O131" i="32"/>
  <c r="J131" i="32"/>
  <c r="K131" i="32"/>
  <c r="L131" i="32"/>
  <c r="B132" i="32"/>
  <c r="E132" i="32"/>
  <c r="J132" i="32"/>
  <c r="K132" i="32"/>
  <c r="L132" i="32"/>
  <c r="B133" i="32"/>
  <c r="E133" i="32"/>
  <c r="J133" i="32" s="1"/>
  <c r="L133" i="32" s="1"/>
  <c r="K133" i="32"/>
  <c r="B134" i="32"/>
  <c r="C134" i="32" s="1"/>
  <c r="D134" i="32"/>
  <c r="E134" i="32"/>
  <c r="J134" i="32" s="1"/>
  <c r="L134" i="32" s="1"/>
  <c r="K134" i="32"/>
  <c r="B135" i="32"/>
  <c r="C135" i="32"/>
  <c r="D135" i="32"/>
  <c r="E135" i="32"/>
  <c r="J135" i="32"/>
  <c r="L135" i="32" s="1"/>
  <c r="K135" i="32"/>
  <c r="B136" i="32"/>
  <c r="D136" i="32" s="1"/>
  <c r="C136" i="32"/>
  <c r="E136" i="32"/>
  <c r="J136" i="32" s="1"/>
  <c r="L136" i="32" s="1"/>
  <c r="K136" i="32"/>
  <c r="B137" i="32"/>
  <c r="C137" i="32" s="1"/>
  <c r="E137" i="32"/>
  <c r="J137" i="32"/>
  <c r="K137" i="32"/>
  <c r="L137" i="32"/>
  <c r="B138" i="32"/>
  <c r="C138" i="32"/>
  <c r="D138" i="32"/>
  <c r="E138" i="32"/>
  <c r="J138" i="32"/>
  <c r="L138" i="32" s="1"/>
  <c r="K138" i="32"/>
  <c r="O138" i="32"/>
  <c r="B139" i="32"/>
  <c r="E139" i="32"/>
  <c r="J139" i="32"/>
  <c r="L139" i="32" s="1"/>
  <c r="K139" i="32"/>
  <c r="B140" i="32"/>
  <c r="D140" i="32" s="1"/>
  <c r="C140" i="32"/>
  <c r="E140" i="32"/>
  <c r="J140" i="32" s="1"/>
  <c r="K140" i="32"/>
  <c r="L140" i="32"/>
  <c r="B141" i="32"/>
  <c r="C141" i="32"/>
  <c r="D141" i="32"/>
  <c r="E141" i="32"/>
  <c r="J141" i="32" s="1"/>
  <c r="L141" i="32" s="1"/>
  <c r="K141" i="32"/>
  <c r="B142" i="32"/>
  <c r="C142" i="32"/>
  <c r="D142" i="32"/>
  <c r="O142" i="32" s="1"/>
  <c r="E142" i="32"/>
  <c r="J142" i="32" s="1"/>
  <c r="L142" i="32" s="1"/>
  <c r="K142" i="32"/>
  <c r="B143" i="32"/>
  <c r="C143" i="32"/>
  <c r="D143" i="32"/>
  <c r="E143" i="32"/>
  <c r="J143" i="32"/>
  <c r="K143" i="32"/>
  <c r="L143" i="32"/>
  <c r="B144" i="32"/>
  <c r="E144" i="32"/>
  <c r="J144" i="32"/>
  <c r="K144" i="32"/>
  <c r="L144" i="32"/>
  <c r="B145" i="32"/>
  <c r="E145" i="32"/>
  <c r="J145" i="32" s="1"/>
  <c r="L145" i="32" s="1"/>
  <c r="K145" i="32"/>
  <c r="B146" i="32"/>
  <c r="C146" i="32" s="1"/>
  <c r="D146" i="32"/>
  <c r="E146" i="32"/>
  <c r="J146" i="32" s="1"/>
  <c r="L146" i="32" s="1"/>
  <c r="K146" i="32"/>
  <c r="B147" i="32"/>
  <c r="C147" i="32"/>
  <c r="D147" i="32"/>
  <c r="E147" i="32"/>
  <c r="J147" i="32" s="1"/>
  <c r="L147" i="32" s="1"/>
  <c r="K147" i="32"/>
  <c r="B148" i="32"/>
  <c r="C148" i="32" s="1"/>
  <c r="D148" i="32"/>
  <c r="E148" i="32"/>
  <c r="J148" i="32" s="1"/>
  <c r="L148" i="32" s="1"/>
  <c r="K148" i="32"/>
  <c r="B149" i="32"/>
  <c r="D149" i="32" s="1"/>
  <c r="C149" i="32"/>
  <c r="E149" i="32"/>
  <c r="J149" i="32"/>
  <c r="L149" i="32" s="1"/>
  <c r="K149" i="32"/>
  <c r="B150" i="32"/>
  <c r="C150" i="32"/>
  <c r="D150" i="32"/>
  <c r="E150" i="32"/>
  <c r="J150" i="32" s="1"/>
  <c r="L150" i="32" s="1"/>
  <c r="K150" i="32"/>
  <c r="B151" i="32"/>
  <c r="C151" i="32"/>
  <c r="D151" i="32"/>
  <c r="E151" i="32"/>
  <c r="J151" i="32" s="1"/>
  <c r="L151" i="32" s="1"/>
  <c r="K151" i="32"/>
  <c r="B152" i="32"/>
  <c r="C152" i="32"/>
  <c r="D152" i="32"/>
  <c r="E152" i="32"/>
  <c r="J152" i="32" s="1"/>
  <c r="K152" i="32"/>
  <c r="L152" i="32"/>
  <c r="B153" i="32"/>
  <c r="C153" i="32"/>
  <c r="D153" i="32"/>
  <c r="E153" i="32"/>
  <c r="J153" i="32" s="1"/>
  <c r="K153" i="32"/>
  <c r="L153" i="32"/>
  <c r="B154" i="32"/>
  <c r="C154" i="32"/>
  <c r="D154" i="32"/>
  <c r="E154" i="32"/>
  <c r="J154" i="32"/>
  <c r="L154" i="32" s="1"/>
  <c r="K154" i="32"/>
  <c r="B155" i="32"/>
  <c r="C155" i="32"/>
  <c r="D155" i="32"/>
  <c r="E155" i="32"/>
  <c r="J155" i="32"/>
  <c r="L155" i="32" s="1"/>
  <c r="K155" i="32"/>
  <c r="B156" i="32"/>
  <c r="D156" i="32" s="1"/>
  <c r="C156" i="32"/>
  <c r="E156" i="32"/>
  <c r="J156" i="32"/>
  <c r="L156" i="32" s="1"/>
  <c r="K156" i="32"/>
  <c r="B157" i="32"/>
  <c r="E157" i="32"/>
  <c r="J157" i="32"/>
  <c r="K157" i="32"/>
  <c r="L157" i="32"/>
  <c r="B158" i="32"/>
  <c r="C158" i="32" s="1"/>
  <c r="D158" i="32"/>
  <c r="E158" i="32"/>
  <c r="J158" i="32"/>
  <c r="L158" i="32" s="1"/>
  <c r="K158" i="32"/>
  <c r="B159" i="32"/>
  <c r="C159" i="32"/>
  <c r="D159" i="32"/>
  <c r="E159" i="32"/>
  <c r="J159" i="32" s="1"/>
  <c r="L159" i="32" s="1"/>
  <c r="K159" i="32"/>
  <c r="B160" i="32"/>
  <c r="C160" i="32" s="1"/>
  <c r="D160" i="32"/>
  <c r="E160" i="32"/>
  <c r="J160" i="32" s="1"/>
  <c r="L160" i="32" s="1"/>
  <c r="K160" i="32"/>
  <c r="B161" i="32"/>
  <c r="D161" i="32" s="1"/>
  <c r="C161" i="32"/>
  <c r="E161" i="32"/>
  <c r="J161" i="32"/>
  <c r="K161" i="32"/>
  <c r="L161" i="32"/>
  <c r="B162" i="32"/>
  <c r="C162" i="32"/>
  <c r="D162" i="32"/>
  <c r="E162" i="32"/>
  <c r="J162" i="32"/>
  <c r="L162" i="32" s="1"/>
  <c r="K162" i="32"/>
  <c r="B163" i="32"/>
  <c r="E163" i="32"/>
  <c r="J163" i="32"/>
  <c r="L163" i="32" s="1"/>
  <c r="K163" i="32"/>
  <c r="B164" i="32"/>
  <c r="E164" i="32"/>
  <c r="J164" i="32" s="1"/>
  <c r="K164" i="32"/>
  <c r="L164" i="32"/>
  <c r="B165" i="32"/>
  <c r="E165" i="32"/>
  <c r="J165" i="32" s="1"/>
  <c r="K165" i="32"/>
  <c r="L165" i="32"/>
  <c r="B166" i="32"/>
  <c r="E166" i="32"/>
  <c r="J166" i="32"/>
  <c r="L166" i="32" s="1"/>
  <c r="K166" i="32"/>
  <c r="B167" i="32"/>
  <c r="C167" i="32"/>
  <c r="D167" i="32"/>
  <c r="E167" i="32"/>
  <c r="J167" i="32"/>
  <c r="L167" i="32" s="1"/>
  <c r="K167" i="32"/>
  <c r="O167" i="32"/>
  <c r="B168" i="32"/>
  <c r="D168" i="32" s="1"/>
  <c r="C168" i="32"/>
  <c r="E168" i="32"/>
  <c r="J168" i="32"/>
  <c r="K168" i="32"/>
  <c r="L168" i="32"/>
  <c r="B169" i="32"/>
  <c r="D169" i="32" s="1"/>
  <c r="C169" i="32"/>
  <c r="E169" i="32"/>
  <c r="J169" i="32"/>
  <c r="L169" i="32" s="1"/>
  <c r="K169" i="32"/>
  <c r="B170" i="32"/>
  <c r="D170" i="32" s="1"/>
  <c r="C170" i="32"/>
  <c r="E170" i="32"/>
  <c r="J170" i="32"/>
  <c r="K170" i="32"/>
  <c r="L170" i="32"/>
  <c r="B171" i="32"/>
  <c r="C171" i="32" s="1"/>
  <c r="D171" i="32"/>
  <c r="E171" i="32"/>
  <c r="J171" i="32"/>
  <c r="K171" i="32"/>
  <c r="L171" i="32"/>
  <c r="B172" i="32"/>
  <c r="C172" i="32"/>
  <c r="D172" i="32"/>
  <c r="E172" i="32"/>
  <c r="J172" i="32"/>
  <c r="K172" i="32"/>
  <c r="L172" i="32"/>
  <c r="B173" i="32"/>
  <c r="E173" i="32"/>
  <c r="J173" i="32" s="1"/>
  <c r="L173" i="32" s="1"/>
  <c r="K173" i="32"/>
  <c r="B174" i="32"/>
  <c r="C174" i="32" s="1"/>
  <c r="D174" i="32"/>
  <c r="E174" i="32"/>
  <c r="J174" i="32"/>
  <c r="L174" i="32" s="1"/>
  <c r="K174" i="32"/>
  <c r="B175" i="32"/>
  <c r="C175" i="32" s="1"/>
  <c r="D175" i="32"/>
  <c r="E175" i="32"/>
  <c r="J175" i="32" s="1"/>
  <c r="L175" i="32" s="1"/>
  <c r="K175" i="32"/>
  <c r="B176" i="32"/>
  <c r="E176" i="32"/>
  <c r="J176" i="32" s="1"/>
  <c r="L176" i="32" s="1"/>
  <c r="K176" i="32"/>
  <c r="B177" i="32"/>
  <c r="D177" i="32" s="1"/>
  <c r="C177" i="32"/>
  <c r="E177" i="32"/>
  <c r="J177" i="32" s="1"/>
  <c r="K177" i="32"/>
  <c r="L177" i="32"/>
  <c r="O177" i="32"/>
  <c r="B178" i="32"/>
  <c r="E178" i="32"/>
  <c r="J178" i="32" s="1"/>
  <c r="K178" i="32"/>
  <c r="L178" i="32"/>
  <c r="B179" i="32"/>
  <c r="D179" i="32" s="1"/>
  <c r="C179" i="32"/>
  <c r="E179" i="32"/>
  <c r="J179" i="32"/>
  <c r="L179" i="32" s="1"/>
  <c r="K179" i="32"/>
  <c r="B180" i="32"/>
  <c r="E180" i="32"/>
  <c r="J180" i="32"/>
  <c r="K180" i="32"/>
  <c r="L180" i="32"/>
  <c r="B181" i="32"/>
  <c r="C181" i="32"/>
  <c r="D181" i="32"/>
  <c r="E181" i="32"/>
  <c r="J181" i="32"/>
  <c r="L181" i="32" s="1"/>
  <c r="K181" i="32"/>
  <c r="B182" i="32"/>
  <c r="D182" i="32" s="1"/>
  <c r="C182" i="32"/>
  <c r="E182" i="32"/>
  <c r="J182" i="32" s="1"/>
  <c r="L182" i="32" s="1"/>
  <c r="K182" i="32"/>
  <c r="B183" i="32"/>
  <c r="C183" i="32" s="1"/>
  <c r="D183" i="32"/>
  <c r="E183" i="32"/>
  <c r="J183" i="32" s="1"/>
  <c r="L183" i="32" s="1"/>
  <c r="K183" i="32"/>
  <c r="B184" i="32"/>
  <c r="C184" i="32"/>
  <c r="D184" i="32"/>
  <c r="E184" i="32"/>
  <c r="J184" i="32" s="1"/>
  <c r="L184" i="32" s="1"/>
  <c r="K184" i="32"/>
  <c r="B185" i="32"/>
  <c r="C185" i="32" s="1"/>
  <c r="D185" i="32"/>
  <c r="E185" i="32"/>
  <c r="J185" i="32"/>
  <c r="L185" i="32" s="1"/>
  <c r="K185" i="32"/>
  <c r="B186" i="32"/>
  <c r="E186" i="32"/>
  <c r="J186" i="32"/>
  <c r="L186" i="32" s="1"/>
  <c r="K186" i="32"/>
  <c r="B187" i="32"/>
  <c r="E187" i="32"/>
  <c r="J187" i="32" s="1"/>
  <c r="L187" i="32" s="1"/>
  <c r="K187" i="32"/>
  <c r="B188" i="32"/>
  <c r="C188" i="32"/>
  <c r="D188" i="32"/>
  <c r="E188" i="32"/>
  <c r="J188" i="32" s="1"/>
  <c r="L188" i="32" s="1"/>
  <c r="K188" i="32"/>
  <c r="B189" i="32"/>
  <c r="D189" i="32" s="1"/>
  <c r="C189" i="32"/>
  <c r="E189" i="32"/>
  <c r="J189" i="32" s="1"/>
  <c r="L189" i="32" s="1"/>
  <c r="K189" i="32"/>
  <c r="B190" i="32"/>
  <c r="C190" i="32"/>
  <c r="D190" i="32"/>
  <c r="E190" i="32"/>
  <c r="J190" i="32" s="1"/>
  <c r="L190" i="32" s="1"/>
  <c r="K190" i="32"/>
  <c r="B191" i="32"/>
  <c r="D191" i="32" s="1"/>
  <c r="C191" i="32"/>
  <c r="E191" i="32"/>
  <c r="J191" i="32"/>
  <c r="L191" i="32" s="1"/>
  <c r="K191" i="32"/>
  <c r="B192" i="32"/>
  <c r="E192" i="32"/>
  <c r="J192" i="32"/>
  <c r="K192" i="32"/>
  <c r="L192" i="32"/>
  <c r="B193" i="32"/>
  <c r="C193" i="32"/>
  <c r="D193" i="32"/>
  <c r="E193" i="32"/>
  <c r="J193" i="32"/>
  <c r="L193" i="32" s="1"/>
  <c r="K193" i="32"/>
  <c r="B194" i="32"/>
  <c r="D194" i="32" s="1"/>
  <c r="C194" i="32"/>
  <c r="E194" i="32"/>
  <c r="J194" i="32" s="1"/>
  <c r="L194" i="32" s="1"/>
  <c r="K194" i="32"/>
  <c r="B195" i="32"/>
  <c r="C195" i="32" s="1"/>
  <c r="D195" i="32"/>
  <c r="E195" i="32"/>
  <c r="J195" i="32"/>
  <c r="K195" i="32"/>
  <c r="L195" i="32"/>
  <c r="B196" i="32"/>
  <c r="C196" i="32"/>
  <c r="D196" i="32"/>
  <c r="E196" i="32"/>
  <c r="J196" i="32"/>
  <c r="K196" i="32"/>
  <c r="L196" i="32"/>
  <c r="B197" i="32"/>
  <c r="D197" i="32" s="1"/>
  <c r="C197" i="32"/>
  <c r="E197" i="32"/>
  <c r="J197" i="32" s="1"/>
  <c r="L197" i="32" s="1"/>
  <c r="K197" i="32"/>
  <c r="B198" i="32"/>
  <c r="D198" i="32" s="1"/>
  <c r="C198" i="32"/>
  <c r="E198" i="32"/>
  <c r="J198" i="32" s="1"/>
  <c r="L198" i="32" s="1"/>
  <c r="K198" i="32"/>
  <c r="B199" i="32"/>
  <c r="C199" i="32"/>
  <c r="D199" i="32"/>
  <c r="E199" i="32"/>
  <c r="J199" i="32" s="1"/>
  <c r="L199" i="32" s="1"/>
  <c r="K199" i="32"/>
  <c r="B200" i="32"/>
  <c r="C200" i="32"/>
  <c r="D200" i="32"/>
  <c r="E200" i="32"/>
  <c r="J200" i="32" s="1"/>
  <c r="L200" i="32" s="1"/>
  <c r="K200" i="32"/>
  <c r="B201" i="32"/>
  <c r="C201" i="32"/>
  <c r="D201" i="32"/>
  <c r="E201" i="32"/>
  <c r="J201" i="32" s="1"/>
  <c r="L201" i="32" s="1"/>
  <c r="K201" i="32"/>
  <c r="B202" i="32"/>
  <c r="D202" i="32" s="1"/>
  <c r="C202" i="32"/>
  <c r="E202" i="32"/>
  <c r="J202" i="32" s="1"/>
  <c r="L202" i="32" s="1"/>
  <c r="K202" i="32"/>
  <c r="B203" i="32"/>
  <c r="D203" i="32" s="1"/>
  <c r="C203" i="32"/>
  <c r="E203" i="32"/>
  <c r="J203" i="32"/>
  <c r="K203" i="32"/>
  <c r="L203" i="32"/>
  <c r="B204" i="32"/>
  <c r="E204" i="32"/>
  <c r="J204" i="32" s="1"/>
  <c r="L204" i="32" s="1"/>
  <c r="K204" i="32"/>
  <c r="B205" i="32"/>
  <c r="C205" i="32"/>
  <c r="D205" i="32"/>
  <c r="E205" i="32"/>
  <c r="J205" i="32"/>
  <c r="L205" i="32" s="1"/>
  <c r="K205" i="32"/>
  <c r="B206" i="32"/>
  <c r="D206" i="32" s="1"/>
  <c r="C206" i="32"/>
  <c r="E206" i="32"/>
  <c r="J206" i="32" s="1"/>
  <c r="L206" i="32" s="1"/>
  <c r="K206" i="32"/>
  <c r="B207" i="32"/>
  <c r="C207" i="32" s="1"/>
  <c r="D207" i="32"/>
  <c r="E207" i="32"/>
  <c r="J207" i="32"/>
  <c r="K207" i="32"/>
  <c r="L207" i="32"/>
  <c r="B208" i="32"/>
  <c r="C208" i="32"/>
  <c r="D208" i="32"/>
  <c r="E208" i="32"/>
  <c r="J208" i="32"/>
  <c r="L208" i="32" s="1"/>
  <c r="K208" i="32"/>
  <c r="O208" i="32"/>
  <c r="B209" i="32"/>
  <c r="C209" i="32" s="1"/>
  <c r="D209" i="32"/>
  <c r="E209" i="32"/>
  <c r="J209" i="32" s="1"/>
  <c r="L209" i="32" s="1"/>
  <c r="K209" i="32"/>
  <c r="B210" i="32"/>
  <c r="C210" i="32"/>
  <c r="D210" i="32"/>
  <c r="E210" i="32"/>
  <c r="J210" i="32" s="1"/>
  <c r="L210" i="32" s="1"/>
  <c r="K210" i="32"/>
  <c r="B211" i="32"/>
  <c r="C211" i="32" s="1"/>
  <c r="D211" i="32"/>
  <c r="E211" i="32"/>
  <c r="J211" i="32" s="1"/>
  <c r="L211" i="32" s="1"/>
  <c r="K211" i="32"/>
  <c r="B212" i="32"/>
  <c r="C212" i="32"/>
  <c r="D212" i="32"/>
  <c r="E212" i="32"/>
  <c r="J212" i="32" s="1"/>
  <c r="L212" i="32" s="1"/>
  <c r="K212" i="32"/>
  <c r="B213" i="32"/>
  <c r="C213" i="32"/>
  <c r="D213" i="32"/>
  <c r="E213" i="32"/>
  <c r="J213" i="32"/>
  <c r="L213" i="32" s="1"/>
  <c r="K213" i="32"/>
  <c r="B214" i="32"/>
  <c r="C214" i="32" s="1"/>
  <c r="D214" i="32"/>
  <c r="E214" i="32"/>
  <c r="J214" i="32" s="1"/>
  <c r="K214" i="32"/>
  <c r="L214" i="32"/>
  <c r="B215" i="32"/>
  <c r="D215" i="32" s="1"/>
  <c r="C215" i="32"/>
  <c r="E215" i="32"/>
  <c r="J215" i="32"/>
  <c r="L215" i="32" s="1"/>
  <c r="K215" i="32"/>
  <c r="B216" i="32"/>
  <c r="E216" i="32"/>
  <c r="J216" i="32" s="1"/>
  <c r="L216" i="32" s="1"/>
  <c r="K216" i="32"/>
  <c r="B217" i="32"/>
  <c r="C217" i="32"/>
  <c r="D217" i="32"/>
  <c r="E217" i="32"/>
  <c r="J217" i="32"/>
  <c r="L217" i="32" s="1"/>
  <c r="K217" i="32"/>
  <c r="B218" i="32"/>
  <c r="D218" i="32" s="1"/>
  <c r="C218" i="32"/>
  <c r="E218" i="32"/>
  <c r="J218" i="32"/>
  <c r="L218" i="32" s="1"/>
  <c r="K218" i="32"/>
  <c r="B219" i="32"/>
  <c r="C219" i="32" s="1"/>
  <c r="E219" i="32"/>
  <c r="J219" i="32"/>
  <c r="K219" i="32"/>
  <c r="L219" i="32"/>
  <c r="B220" i="32"/>
  <c r="C220" i="32"/>
  <c r="D220" i="32"/>
  <c r="E220" i="32"/>
  <c r="J220" i="32"/>
  <c r="K220" i="32"/>
  <c r="L220" i="32"/>
  <c r="O220" i="32"/>
  <c r="B221" i="32"/>
  <c r="D221" i="32" s="1"/>
  <c r="C221" i="32"/>
  <c r="E221" i="32"/>
  <c r="J221" i="32"/>
  <c r="L221" i="32" s="1"/>
  <c r="K221" i="32"/>
  <c r="B222" i="32"/>
  <c r="C222" i="32"/>
  <c r="D222" i="32"/>
  <c r="E222" i="32"/>
  <c r="J222" i="32"/>
  <c r="L222" i="32" s="1"/>
  <c r="K222" i="32"/>
  <c r="B223" i="32"/>
  <c r="D223" i="32" s="1"/>
  <c r="E223" i="32"/>
  <c r="J223" i="32" s="1"/>
  <c r="K223" i="32"/>
  <c r="L223" i="32"/>
  <c r="B224" i="32"/>
  <c r="C224" i="32"/>
  <c r="D224" i="32"/>
  <c r="E224" i="32"/>
  <c r="J224" i="32" s="1"/>
  <c r="L224" i="32" s="1"/>
  <c r="K224" i="32"/>
  <c r="B225" i="32"/>
  <c r="C225" i="32" s="1"/>
  <c r="E225" i="32"/>
  <c r="J225" i="32" s="1"/>
  <c r="L225" i="32" s="1"/>
  <c r="K225" i="32"/>
  <c r="B226" i="32"/>
  <c r="E226" i="32"/>
  <c r="J226" i="32" s="1"/>
  <c r="K226" i="32"/>
  <c r="L226" i="32"/>
  <c r="B227" i="32"/>
  <c r="E227" i="32"/>
  <c r="J227" i="32" s="1"/>
  <c r="K227" i="32"/>
  <c r="L227" i="32"/>
  <c r="B228" i="32"/>
  <c r="C228" i="32" s="1"/>
  <c r="D228" i="32"/>
  <c r="O228" i="32" s="1"/>
  <c r="E228" i="32"/>
  <c r="J228" i="32" s="1"/>
  <c r="K228" i="32"/>
  <c r="L228" i="32"/>
  <c r="B229" i="32"/>
  <c r="C229" i="32"/>
  <c r="D229" i="32"/>
  <c r="E229" i="32"/>
  <c r="J229" i="32"/>
  <c r="L229" i="32" s="1"/>
  <c r="K229" i="32"/>
  <c r="B230" i="32"/>
  <c r="D230" i="32" s="1"/>
  <c r="E230" i="32"/>
  <c r="J230" i="32" s="1"/>
  <c r="K230" i="32"/>
  <c r="L230" i="32"/>
  <c r="B231" i="32"/>
  <c r="E231" i="32"/>
  <c r="J231" i="32" s="1"/>
  <c r="K231" i="32"/>
  <c r="L231" i="32"/>
  <c r="B232" i="32"/>
  <c r="C232" i="32"/>
  <c r="D232" i="32"/>
  <c r="E232" i="32"/>
  <c r="J232" i="32" s="1"/>
  <c r="L232" i="32" s="1"/>
  <c r="K232" i="32"/>
  <c r="O232" i="32"/>
  <c r="B233" i="32"/>
  <c r="E233" i="32"/>
  <c r="J233" i="32" s="1"/>
  <c r="L233" i="32" s="1"/>
  <c r="K233" i="32"/>
  <c r="B234" i="32"/>
  <c r="C234" i="32"/>
  <c r="D234" i="32"/>
  <c r="E234" i="32"/>
  <c r="J234" i="32" s="1"/>
  <c r="L234" i="32" s="1"/>
  <c r="K234" i="32"/>
  <c r="B235" i="32"/>
  <c r="C235" i="32"/>
  <c r="D235" i="32"/>
  <c r="E235" i="32"/>
  <c r="J235" i="32" s="1"/>
  <c r="L235" i="32" s="1"/>
  <c r="K235" i="32"/>
  <c r="B236" i="32"/>
  <c r="E236" i="32"/>
  <c r="J236" i="32" s="1"/>
  <c r="L236" i="32" s="1"/>
  <c r="K236" i="32"/>
  <c r="B237" i="32"/>
  <c r="D237" i="32" s="1"/>
  <c r="C237" i="32"/>
  <c r="E237" i="32"/>
  <c r="J237" i="32" s="1"/>
  <c r="L237" i="32" s="1"/>
  <c r="K237" i="32"/>
  <c r="O237" i="32"/>
  <c r="B238" i="32"/>
  <c r="D238" i="32" s="1"/>
  <c r="E238" i="32"/>
  <c r="J238" i="32" s="1"/>
  <c r="L238" i="32" s="1"/>
  <c r="K238" i="32"/>
  <c r="B239" i="32"/>
  <c r="D239" i="32" s="1"/>
  <c r="C239" i="32"/>
  <c r="E239" i="32"/>
  <c r="O239" i="32"/>
  <c r="J239" i="32"/>
  <c r="L239" i="32" s="1"/>
  <c r="K239" i="32"/>
  <c r="B240" i="32"/>
  <c r="E240" i="32"/>
  <c r="J240" i="32"/>
  <c r="L240" i="32" s="1"/>
  <c r="K240" i="32"/>
  <c r="B241" i="32"/>
  <c r="E241" i="32"/>
  <c r="J241" i="32"/>
  <c r="L241" i="32" s="1"/>
  <c r="K241" i="32"/>
  <c r="B242" i="32"/>
  <c r="D242" i="32" s="1"/>
  <c r="C242" i="32"/>
  <c r="E242" i="32"/>
  <c r="J242" i="32" s="1"/>
  <c r="L242" i="32" s="1"/>
  <c r="K242" i="32"/>
  <c r="B243" i="32"/>
  <c r="C243" i="32" s="1"/>
  <c r="D243" i="32"/>
  <c r="E243" i="32"/>
  <c r="J243" i="32" s="1"/>
  <c r="L243" i="32" s="1"/>
  <c r="K243" i="32"/>
  <c r="B244" i="32"/>
  <c r="C244" i="32"/>
  <c r="D244" i="32"/>
  <c r="E244" i="32"/>
  <c r="J244" i="32" s="1"/>
  <c r="L244" i="32" s="1"/>
  <c r="K244" i="32"/>
  <c r="O244" i="32"/>
  <c r="B245" i="32"/>
  <c r="C245" i="32"/>
  <c r="D245" i="32"/>
  <c r="E245" i="32"/>
  <c r="J245" i="32" s="1"/>
  <c r="L245" i="32" s="1"/>
  <c r="K245" i="32"/>
  <c r="B246" i="32"/>
  <c r="C246" i="32" s="1"/>
  <c r="D246" i="32"/>
  <c r="E246" i="32"/>
  <c r="J246" i="32" s="1"/>
  <c r="L246" i="32" s="1"/>
  <c r="K246" i="32"/>
  <c r="B247" i="32"/>
  <c r="E247" i="32"/>
  <c r="J247" i="32" s="1"/>
  <c r="L247" i="32" s="1"/>
  <c r="K247" i="32"/>
  <c r="B248" i="32"/>
  <c r="E248" i="32"/>
  <c r="J248" i="32" s="1"/>
  <c r="L248" i="32" s="1"/>
  <c r="K248" i="32"/>
  <c r="B249" i="32"/>
  <c r="C249" i="32"/>
  <c r="D249" i="32"/>
  <c r="E249" i="32"/>
  <c r="J249" i="32" s="1"/>
  <c r="L249" i="32" s="1"/>
  <c r="K249" i="32"/>
  <c r="B250" i="32"/>
  <c r="D250" i="32" s="1"/>
  <c r="E250" i="32"/>
  <c r="J250" i="32" s="1"/>
  <c r="L250" i="32" s="1"/>
  <c r="K250" i="32"/>
  <c r="O250" i="32"/>
  <c r="B251" i="32"/>
  <c r="E251" i="32"/>
  <c r="J251" i="32" s="1"/>
  <c r="L251" i="32" s="1"/>
  <c r="K251" i="32"/>
  <c r="B252" i="32"/>
  <c r="C252" i="32"/>
  <c r="D252" i="32"/>
  <c r="E252" i="32"/>
  <c r="J252" i="32"/>
  <c r="K252" i="32"/>
  <c r="L252" i="32"/>
  <c r="B253" i="32"/>
  <c r="D253" i="32" s="1"/>
  <c r="C253" i="32"/>
  <c r="E253" i="32"/>
  <c r="J253" i="32"/>
  <c r="K253" i="32"/>
  <c r="L253" i="32"/>
  <c r="O253" i="32"/>
  <c r="B254" i="32"/>
  <c r="E254" i="32"/>
  <c r="J254" i="32" s="1"/>
  <c r="L254" i="32" s="1"/>
  <c r="K254" i="32"/>
  <c r="B255" i="32"/>
  <c r="E255" i="32"/>
  <c r="J255" i="32" s="1"/>
  <c r="L255" i="32" s="1"/>
  <c r="K255" i="32"/>
  <c r="B256" i="32"/>
  <c r="C256" i="32"/>
  <c r="D256" i="32"/>
  <c r="E256" i="32"/>
  <c r="J256" i="32"/>
  <c r="L256" i="32" s="1"/>
  <c r="K256" i="32"/>
  <c r="O256" i="32"/>
  <c r="B257" i="32"/>
  <c r="E257" i="32"/>
  <c r="J257" i="32"/>
  <c r="L257" i="32" s="1"/>
  <c r="K257" i="32"/>
  <c r="B258" i="32"/>
  <c r="D258" i="32" s="1"/>
  <c r="C258" i="32"/>
  <c r="E258" i="32"/>
  <c r="J258" i="32" s="1"/>
  <c r="L258" i="32" s="1"/>
  <c r="K258" i="32"/>
  <c r="B259" i="32"/>
  <c r="C259" i="32" s="1"/>
  <c r="D259" i="32"/>
  <c r="E259" i="32"/>
  <c r="J259" i="32" s="1"/>
  <c r="L259" i="32" s="1"/>
  <c r="K259" i="32"/>
  <c r="B260" i="32"/>
  <c r="C260" i="32"/>
  <c r="D260" i="32"/>
  <c r="E260" i="32"/>
  <c r="J260" i="32"/>
  <c r="L260" i="32" s="1"/>
  <c r="K260" i="32"/>
  <c r="B261" i="32"/>
  <c r="C261" i="32"/>
  <c r="D261" i="32"/>
  <c r="E261" i="32"/>
  <c r="J261" i="32" s="1"/>
  <c r="L261" i="32" s="1"/>
  <c r="K261" i="32"/>
  <c r="B262" i="32"/>
  <c r="D262" i="32" s="1"/>
  <c r="C262" i="32"/>
  <c r="E262" i="32"/>
  <c r="O262" i="32"/>
  <c r="J262" i="32"/>
  <c r="L262" i="32" s="1"/>
  <c r="K262" i="32"/>
  <c r="B263" i="32"/>
  <c r="E263" i="32"/>
  <c r="J263" i="32" s="1"/>
  <c r="L263" i="32" s="1"/>
  <c r="K263" i="32"/>
  <c r="B264" i="32"/>
  <c r="C264" i="32" s="1"/>
  <c r="D264" i="32"/>
  <c r="E264" i="32"/>
  <c r="J264" i="32" s="1"/>
  <c r="L264" i="32" s="1"/>
  <c r="K264" i="32"/>
  <c r="B265" i="32"/>
  <c r="C265" i="32"/>
  <c r="D265" i="32"/>
  <c r="E265" i="32"/>
  <c r="J265" i="32" s="1"/>
  <c r="L265" i="32" s="1"/>
  <c r="K265" i="32"/>
  <c r="B266" i="32"/>
  <c r="E266" i="32"/>
  <c r="J266" i="32" s="1"/>
  <c r="L266" i="32" s="1"/>
  <c r="K266" i="32"/>
  <c r="B267" i="32"/>
  <c r="C267" i="32"/>
  <c r="D267" i="32"/>
  <c r="E267" i="32"/>
  <c r="J267" i="32" s="1"/>
  <c r="L267" i="32" s="1"/>
  <c r="K267" i="32"/>
  <c r="B268" i="32"/>
  <c r="D268" i="32" s="1"/>
  <c r="C268" i="32"/>
  <c r="E268" i="32"/>
  <c r="J268" i="32" s="1"/>
  <c r="K268" i="32"/>
  <c r="L268" i="32"/>
  <c r="O268" i="32"/>
  <c r="B269" i="32"/>
  <c r="C269" i="32"/>
  <c r="D269" i="32"/>
  <c r="E269" i="32"/>
  <c r="J269" i="32"/>
  <c r="K269" i="32"/>
  <c r="L269" i="32"/>
  <c r="B270" i="32"/>
  <c r="D270" i="32" s="1"/>
  <c r="C270" i="32"/>
  <c r="E270" i="32"/>
  <c r="J270" i="32" s="1"/>
  <c r="L270" i="32" s="1"/>
  <c r="K270" i="32"/>
  <c r="B271" i="32"/>
  <c r="C271" i="32" s="1"/>
  <c r="D271" i="32"/>
  <c r="E271" i="32"/>
  <c r="J271" i="32" s="1"/>
  <c r="L271" i="32" s="1"/>
  <c r="K271" i="32"/>
  <c r="B272" i="32"/>
  <c r="C272" i="32"/>
  <c r="D272" i="32"/>
  <c r="E272" i="32"/>
  <c r="J272" i="32"/>
  <c r="K272" i="32"/>
  <c r="L272" i="32"/>
  <c r="B273" i="32"/>
  <c r="C273" i="32" s="1"/>
  <c r="E273" i="32"/>
  <c r="J273" i="32"/>
  <c r="K273" i="32"/>
  <c r="L273" i="32"/>
  <c r="B274" i="32"/>
  <c r="C274" i="32"/>
  <c r="D274" i="32"/>
  <c r="E274" i="32"/>
  <c r="J274" i="32"/>
  <c r="K274" i="32"/>
  <c r="L274" i="32"/>
  <c r="B275" i="32"/>
  <c r="C275" i="32" s="1"/>
  <c r="D275" i="32"/>
  <c r="E275" i="32"/>
  <c r="J275" i="32"/>
  <c r="K275" i="32"/>
  <c r="L275" i="32"/>
  <c r="B276" i="32"/>
  <c r="D276" i="32" s="1"/>
  <c r="O276" i="32" s="1"/>
  <c r="C276" i="32"/>
  <c r="E276" i="32"/>
  <c r="J276" i="32"/>
  <c r="L276" i="32" s="1"/>
  <c r="K276" i="32"/>
  <c r="B277" i="32"/>
  <c r="C277" i="32" s="1"/>
  <c r="D277" i="32"/>
  <c r="E277" i="32"/>
  <c r="J277" i="32"/>
  <c r="K277" i="32"/>
  <c r="L277" i="32"/>
  <c r="B278" i="32"/>
  <c r="D278" i="32" s="1"/>
  <c r="E278" i="32"/>
  <c r="J278" i="32"/>
  <c r="K278" i="32"/>
  <c r="L278" i="32"/>
  <c r="B279" i="32"/>
  <c r="E279" i="32"/>
  <c r="J279" i="32"/>
  <c r="L279" i="32" s="1"/>
  <c r="K279" i="32"/>
  <c r="B280" i="32"/>
  <c r="C280" i="32" s="1"/>
  <c r="E280" i="32"/>
  <c r="J280" i="32"/>
  <c r="L280" i="32" s="1"/>
  <c r="K280" i="32"/>
  <c r="B281" i="32"/>
  <c r="C281" i="32" s="1"/>
  <c r="D281" i="32"/>
  <c r="E281" i="32"/>
  <c r="J281" i="32"/>
  <c r="K281" i="32"/>
  <c r="L281" i="32"/>
  <c r="B282" i="32"/>
  <c r="C282" i="32"/>
  <c r="D282" i="32"/>
  <c r="E282" i="32"/>
  <c r="J282" i="32"/>
  <c r="L282" i="32" s="1"/>
  <c r="K282" i="32"/>
  <c r="B283" i="32"/>
  <c r="C283" i="32" s="1"/>
  <c r="D283" i="32"/>
  <c r="E283" i="32"/>
  <c r="J283" i="32" s="1"/>
  <c r="L283" i="32" s="1"/>
  <c r="K283" i="32"/>
  <c r="B284" i="32"/>
  <c r="C284" i="32"/>
  <c r="D284" i="32"/>
  <c r="E284" i="32"/>
  <c r="J284" i="32"/>
  <c r="L284" i="32" s="1"/>
  <c r="K284" i="32"/>
  <c r="B285" i="32"/>
  <c r="E285" i="32"/>
  <c r="J285" i="32" s="1"/>
  <c r="L285" i="32" s="1"/>
  <c r="K285" i="32"/>
  <c r="B286" i="32"/>
  <c r="C286" i="32"/>
  <c r="D286" i="32"/>
  <c r="E286" i="32"/>
  <c r="J286" i="32" s="1"/>
  <c r="L286" i="32" s="1"/>
  <c r="K286" i="32"/>
  <c r="B287" i="32"/>
  <c r="D287" i="32" s="1"/>
  <c r="E287" i="32"/>
  <c r="J287" i="32" s="1"/>
  <c r="K287" i="32"/>
  <c r="L287" i="32"/>
  <c r="O287" i="32"/>
  <c r="B288" i="32"/>
  <c r="C288" i="32"/>
  <c r="D288" i="32"/>
  <c r="E288" i="32"/>
  <c r="J288" i="32" s="1"/>
  <c r="L288" i="32" s="1"/>
  <c r="K288" i="32"/>
  <c r="B289" i="32"/>
  <c r="C289" i="32"/>
  <c r="D289" i="32"/>
  <c r="E289" i="32"/>
  <c r="J289" i="32"/>
  <c r="K289" i="32"/>
  <c r="L289" i="32"/>
  <c r="B290" i="32"/>
  <c r="D290" i="32" s="1"/>
  <c r="C290" i="32"/>
  <c r="E290" i="32"/>
  <c r="J290" i="32"/>
  <c r="K290" i="32"/>
  <c r="L290" i="32"/>
  <c r="B291" i="32"/>
  <c r="E291" i="32"/>
  <c r="J291" i="32"/>
  <c r="K291" i="32"/>
  <c r="L291" i="32"/>
  <c r="B292" i="32"/>
  <c r="C292" i="32" s="1"/>
  <c r="E292" i="32"/>
  <c r="J292" i="32" s="1"/>
  <c r="K292" i="32"/>
  <c r="L292" i="32"/>
  <c r="B293" i="32"/>
  <c r="C293" i="32" s="1"/>
  <c r="D293" i="32"/>
  <c r="E293" i="32"/>
  <c r="J293" i="32"/>
  <c r="L293" i="32" s="1"/>
  <c r="K293" i="32"/>
  <c r="B294" i="32"/>
  <c r="C294" i="32"/>
  <c r="D294" i="32"/>
  <c r="E294" i="32"/>
  <c r="J294" i="32"/>
  <c r="L294" i="32" s="1"/>
  <c r="K294" i="32"/>
  <c r="B295" i="32"/>
  <c r="C295" i="32" s="1"/>
  <c r="D295" i="32"/>
  <c r="E295" i="32"/>
  <c r="J295" i="32" s="1"/>
  <c r="L295" i="32" s="1"/>
  <c r="K295" i="32"/>
  <c r="B296" i="32"/>
  <c r="C296" i="32"/>
  <c r="D296" i="32"/>
  <c r="E296" i="32"/>
  <c r="J296" i="32" s="1"/>
  <c r="L296" i="32" s="1"/>
  <c r="K296" i="32"/>
  <c r="B297" i="32"/>
  <c r="C297" i="32" s="1"/>
  <c r="D297" i="32"/>
  <c r="O297" i="32" s="1"/>
  <c r="E297" i="32"/>
  <c r="J297" i="32" s="1"/>
  <c r="L297" i="32" s="1"/>
  <c r="K297" i="32"/>
  <c r="B298" i="32"/>
  <c r="E298" i="32"/>
  <c r="J298" i="32" s="1"/>
  <c r="L298" i="32" s="1"/>
  <c r="K298" i="32"/>
  <c r="B299" i="32"/>
  <c r="C299" i="32" s="1"/>
  <c r="D299" i="32"/>
  <c r="E299" i="32"/>
  <c r="J299" i="32" s="1"/>
  <c r="L299" i="32" s="1"/>
  <c r="K299" i="32"/>
  <c r="B300" i="32"/>
  <c r="C300" i="32"/>
  <c r="D300" i="32"/>
  <c r="E300" i="32"/>
  <c r="J300" i="32" s="1"/>
  <c r="L300" i="32" s="1"/>
  <c r="K300" i="32"/>
  <c r="B301" i="32"/>
  <c r="C301" i="32"/>
  <c r="D301" i="32"/>
  <c r="E301" i="32"/>
  <c r="J301" i="32"/>
  <c r="K301" i="32"/>
  <c r="L301" i="32"/>
  <c r="B302" i="32"/>
  <c r="D302" i="32" s="1"/>
  <c r="E302" i="32"/>
  <c r="J302" i="32"/>
  <c r="K302" i="32"/>
  <c r="L302" i="32"/>
  <c r="B303" i="32"/>
  <c r="E303" i="32"/>
  <c r="J303" i="32"/>
  <c r="L303" i="32" s="1"/>
  <c r="K303" i="32"/>
  <c r="B304" i="32"/>
  <c r="C304" i="32" s="1"/>
  <c r="E304" i="32"/>
  <c r="J304" i="32" s="1"/>
  <c r="L304" i="32" s="1"/>
  <c r="K304" i="32"/>
  <c r="B305" i="32"/>
  <c r="C305" i="32" s="1"/>
  <c r="D305" i="32"/>
  <c r="E305" i="32"/>
  <c r="J305" i="32"/>
  <c r="K305" i="32"/>
  <c r="L305" i="32"/>
  <c r="B306" i="32"/>
  <c r="C306" i="32"/>
  <c r="D306" i="32"/>
  <c r="E306" i="32"/>
  <c r="J306" i="32"/>
  <c r="L306" i="32" s="1"/>
  <c r="K306" i="32"/>
  <c r="B307" i="32"/>
  <c r="C307" i="32" s="1"/>
  <c r="E307" i="32"/>
  <c r="J307" i="32" s="1"/>
  <c r="L307" i="32" s="1"/>
  <c r="K307" i="32"/>
  <c r="B308" i="32"/>
  <c r="C308" i="32"/>
  <c r="D308" i="32"/>
  <c r="E308" i="32"/>
  <c r="J308" i="32"/>
  <c r="L308" i="32" s="1"/>
  <c r="K308" i="32"/>
  <c r="B309" i="32"/>
  <c r="E309" i="32"/>
  <c r="J309" i="32" s="1"/>
  <c r="L309" i="32" s="1"/>
  <c r="K309" i="32"/>
  <c r="B310" i="32"/>
  <c r="C310" i="32"/>
  <c r="D310" i="32"/>
  <c r="E310" i="32"/>
  <c r="J310" i="32" s="1"/>
  <c r="L310" i="32" s="1"/>
  <c r="K310" i="32"/>
  <c r="B311" i="32"/>
  <c r="D311" i="32" s="1"/>
  <c r="C311" i="32"/>
  <c r="E311" i="32"/>
  <c r="J311" i="32" s="1"/>
  <c r="K311" i="32"/>
  <c r="L311" i="32"/>
  <c r="B312" i="32"/>
  <c r="C312" i="32"/>
  <c r="D312" i="32"/>
  <c r="E312" i="32"/>
  <c r="J312" i="32" s="1"/>
  <c r="L312" i="32" s="1"/>
  <c r="K312" i="32"/>
  <c r="B313" i="32"/>
  <c r="C313" i="32" s="1"/>
  <c r="D313" i="32"/>
  <c r="E313" i="32"/>
  <c r="J313" i="32"/>
  <c r="L313" i="32" s="1"/>
  <c r="K313" i="32"/>
  <c r="B314" i="32"/>
  <c r="D314" i="32" s="1"/>
  <c r="C314" i="32"/>
  <c r="E314" i="32"/>
  <c r="J314" i="32"/>
  <c r="K314" i="32"/>
  <c r="L314" i="32"/>
  <c r="B315" i="32"/>
  <c r="E315" i="32"/>
  <c r="J315" i="32"/>
  <c r="K315" i="32"/>
  <c r="L315" i="32"/>
  <c r="B316" i="32"/>
  <c r="C316" i="32" s="1"/>
  <c r="E316" i="32"/>
  <c r="J316" i="32" s="1"/>
  <c r="L316" i="32" s="1"/>
  <c r="K316" i="32"/>
  <c r="B317" i="32"/>
  <c r="C317" i="32" s="1"/>
  <c r="D317" i="32"/>
  <c r="E317" i="32"/>
  <c r="J317" i="32"/>
  <c r="L317" i="32" s="1"/>
  <c r="K317" i="32"/>
  <c r="B318" i="32"/>
  <c r="C318" i="32"/>
  <c r="D318" i="32"/>
  <c r="O318" i="32" s="1"/>
  <c r="E318" i="32"/>
  <c r="J318" i="32"/>
  <c r="L318" i="32" s="1"/>
  <c r="K318" i="32"/>
  <c r="B319" i="32"/>
  <c r="C319" i="32" s="1"/>
  <c r="E319" i="32"/>
  <c r="J319" i="32"/>
  <c r="L319" i="32" s="1"/>
  <c r="K319" i="32"/>
  <c r="B320" i="32"/>
  <c r="C320" i="32"/>
  <c r="D320" i="32"/>
  <c r="E320" i="32"/>
  <c r="J320" i="32" s="1"/>
  <c r="L320" i="32" s="1"/>
  <c r="K320" i="32"/>
  <c r="B321" i="32"/>
  <c r="C321" i="32" s="1"/>
  <c r="D321" i="32"/>
  <c r="E321" i="32"/>
  <c r="J321" i="32"/>
  <c r="L321" i="32" s="1"/>
  <c r="K321" i="32"/>
  <c r="B322" i="32"/>
  <c r="D322" i="32" s="1"/>
  <c r="C322" i="32"/>
  <c r="E322" i="32"/>
  <c r="J322" i="32" s="1"/>
  <c r="L322" i="32" s="1"/>
  <c r="O322" i="32"/>
  <c r="K322" i="32"/>
  <c r="B323" i="32"/>
  <c r="E323" i="32"/>
  <c r="J323" i="32" s="1"/>
  <c r="L323" i="32" s="1"/>
  <c r="K323" i="32"/>
  <c r="B324" i="32"/>
  <c r="C324" i="32" s="1"/>
  <c r="E324" i="32"/>
  <c r="J324" i="32" s="1"/>
  <c r="L324" i="32" s="1"/>
  <c r="K324" i="32"/>
  <c r="B325" i="32"/>
  <c r="C325" i="32" s="1"/>
  <c r="D325" i="32"/>
  <c r="E325" i="32"/>
  <c r="J325" i="32" s="1"/>
  <c r="L325" i="32" s="1"/>
  <c r="K325" i="32"/>
  <c r="B326" i="32"/>
  <c r="C326" i="32"/>
  <c r="D326" i="32"/>
  <c r="E326" i="32"/>
  <c r="J326" i="32" s="1"/>
  <c r="L326" i="32" s="1"/>
  <c r="K326" i="32"/>
  <c r="B327" i="32"/>
  <c r="C327" i="32"/>
  <c r="D327" i="32"/>
  <c r="E327" i="32"/>
  <c r="J327" i="32"/>
  <c r="L327" i="32" s="1"/>
  <c r="K327" i="32"/>
  <c r="B328" i="32"/>
  <c r="D328" i="32" s="1"/>
  <c r="C328" i="32"/>
  <c r="E328" i="32"/>
  <c r="J328" i="32"/>
  <c r="L328" i="32" s="1"/>
  <c r="K328" i="32"/>
  <c r="O328" i="32"/>
  <c r="B329" i="32"/>
  <c r="C329" i="32" s="1"/>
  <c r="D329" i="32"/>
  <c r="E329" i="32"/>
  <c r="J329" i="32"/>
  <c r="L329" i="32" s="1"/>
  <c r="K329" i="32"/>
  <c r="O329" i="32"/>
  <c r="B330" i="32"/>
  <c r="C330" i="32"/>
  <c r="D330" i="32"/>
  <c r="E330" i="32"/>
  <c r="J330" i="32" s="1"/>
  <c r="L330" i="32" s="1"/>
  <c r="K330" i="32"/>
  <c r="B331" i="32"/>
  <c r="E331" i="32"/>
  <c r="J331" i="32" s="1"/>
  <c r="K331" i="32"/>
  <c r="L331" i="32"/>
  <c r="B332" i="32"/>
  <c r="D332" i="32" s="1"/>
  <c r="C332" i="32"/>
  <c r="E332" i="32"/>
  <c r="J332" i="32" s="1"/>
  <c r="L332" i="32" s="1"/>
  <c r="K332" i="32"/>
  <c r="B333" i="32"/>
  <c r="D333" i="32" s="1"/>
  <c r="C333" i="32"/>
  <c r="E333" i="32"/>
  <c r="J333" i="32" s="1"/>
  <c r="L333" i="32" s="1"/>
  <c r="K333" i="32"/>
  <c r="O333" i="32"/>
  <c r="B334" i="32"/>
  <c r="D334" i="32" s="1"/>
  <c r="C334" i="32"/>
  <c r="E334" i="32"/>
  <c r="J334" i="32" s="1"/>
  <c r="L334" i="32" s="1"/>
  <c r="K334" i="32"/>
  <c r="B335" i="32"/>
  <c r="D335" i="32" s="1"/>
  <c r="E335" i="32"/>
  <c r="J335" i="32" s="1"/>
  <c r="L335" i="32" s="1"/>
  <c r="K335" i="32"/>
  <c r="B336" i="32"/>
  <c r="E336" i="32"/>
  <c r="J336" i="32" s="1"/>
  <c r="K336" i="32"/>
  <c r="L336" i="32"/>
  <c r="B337" i="32"/>
  <c r="E337" i="32"/>
  <c r="J337" i="32" s="1"/>
  <c r="K337" i="32"/>
  <c r="L337" i="32"/>
  <c r="B338" i="32"/>
  <c r="C338" i="32" s="1"/>
  <c r="D338" i="32"/>
  <c r="E338" i="32"/>
  <c r="J338" i="32"/>
  <c r="K338" i="32"/>
  <c r="L338" i="32"/>
  <c r="B339" i="32"/>
  <c r="C339" i="32"/>
  <c r="D339" i="32"/>
  <c r="O339" i="32" s="1"/>
  <c r="E339" i="32"/>
  <c r="J339" i="32"/>
  <c r="K339" i="32"/>
  <c r="L339" i="32"/>
  <c r="B340" i="32"/>
  <c r="E340" i="32"/>
  <c r="J340" i="32"/>
  <c r="K340" i="32"/>
  <c r="L340" i="32"/>
  <c r="B341" i="32"/>
  <c r="C341" i="32" s="1"/>
  <c r="D341" i="32"/>
  <c r="E341" i="32"/>
  <c r="J341" i="32"/>
  <c r="L341" i="32" s="1"/>
  <c r="K341" i="32"/>
  <c r="B342" i="32"/>
  <c r="C342" i="32"/>
  <c r="D342" i="32"/>
  <c r="E342" i="32"/>
  <c r="O342" i="32"/>
  <c r="J342" i="32"/>
  <c r="L342" i="32" s="1"/>
  <c r="K342" i="32"/>
  <c r="B343" i="32"/>
  <c r="D343" i="32" s="1"/>
  <c r="C343" i="32"/>
  <c r="E343" i="32"/>
  <c r="J343" i="32"/>
  <c r="K343" i="32"/>
  <c r="L343" i="32"/>
  <c r="B344" i="32"/>
  <c r="E344" i="32"/>
  <c r="J344" i="32"/>
  <c r="L344" i="32" s="1"/>
  <c r="K344" i="32"/>
  <c r="B345" i="32"/>
  <c r="D345" i="32" s="1"/>
  <c r="C345" i="32"/>
  <c r="E345" i="32"/>
  <c r="J345" i="32"/>
  <c r="K345" i="32"/>
  <c r="L345" i="32"/>
  <c r="B346" i="32"/>
  <c r="D346" i="32" s="1"/>
  <c r="E346" i="32"/>
  <c r="J346" i="32"/>
  <c r="L346" i="32" s="1"/>
  <c r="K346" i="32"/>
  <c r="B347" i="32"/>
  <c r="D347" i="32" s="1"/>
  <c r="E347" i="32"/>
  <c r="J347" i="32"/>
  <c r="L347" i="32" s="1"/>
  <c r="K347" i="32"/>
  <c r="B348" i="32"/>
  <c r="E348" i="32"/>
  <c r="J348" i="32" s="1"/>
  <c r="K348" i="32"/>
  <c r="L348" i="32"/>
  <c r="B349" i="32"/>
  <c r="E349" i="32"/>
  <c r="J349" i="32" s="1"/>
  <c r="K349" i="32"/>
  <c r="L349" i="32"/>
  <c r="B350" i="32"/>
  <c r="C350" i="32"/>
  <c r="D350" i="32"/>
  <c r="E350" i="32"/>
  <c r="J350" i="32" s="1"/>
  <c r="L350" i="32" s="1"/>
  <c r="K350" i="32"/>
  <c r="B351" i="32"/>
  <c r="C351" i="32"/>
  <c r="D351" i="32"/>
  <c r="E351" i="32"/>
  <c r="J351" i="32"/>
  <c r="L351" i="32" s="1"/>
  <c r="K351" i="32"/>
  <c r="B352" i="32"/>
  <c r="D352" i="32" s="1"/>
  <c r="C352" i="32"/>
  <c r="E352" i="32"/>
  <c r="J352" i="32"/>
  <c r="L352" i="32" s="1"/>
  <c r="K352" i="32"/>
  <c r="B353" i="32"/>
  <c r="C353" i="32" s="1"/>
  <c r="E353" i="32"/>
  <c r="J353" i="32"/>
  <c r="L353" i="32" s="1"/>
  <c r="K353" i="32"/>
  <c r="B354" i="32"/>
  <c r="C354" i="32"/>
  <c r="D354" i="32"/>
  <c r="E354" i="32"/>
  <c r="J354" i="32" s="1"/>
  <c r="L354" i="32" s="1"/>
  <c r="K354" i="32"/>
  <c r="B355" i="32"/>
  <c r="C355" i="32" s="1"/>
  <c r="E355" i="32"/>
  <c r="J355" i="32" s="1"/>
  <c r="K355" i="32"/>
  <c r="L355" i="32"/>
  <c r="B356" i="32"/>
  <c r="C356" i="32"/>
  <c r="D356" i="32"/>
  <c r="E356" i="32"/>
  <c r="J356" i="32" s="1"/>
  <c r="L356" i="32" s="1"/>
  <c r="K356" i="32"/>
  <c r="B357" i="32"/>
  <c r="D357" i="32" s="1"/>
  <c r="O357" i="32" s="1"/>
  <c r="C357" i="32"/>
  <c r="E357" i="32"/>
  <c r="J357" i="32" s="1"/>
  <c r="K357" i="32"/>
  <c r="L357" i="32"/>
  <c r="B358" i="32"/>
  <c r="D358" i="32" s="1"/>
  <c r="C358" i="32"/>
  <c r="E358" i="32"/>
  <c r="J358" i="32" s="1"/>
  <c r="L358" i="32" s="1"/>
  <c r="K358" i="32"/>
  <c r="B359" i="32"/>
  <c r="C359" i="32"/>
  <c r="D359" i="32"/>
  <c r="E359" i="32"/>
  <c r="J359" i="32" s="1"/>
  <c r="L359" i="32" s="1"/>
  <c r="K359" i="32"/>
  <c r="B360" i="32"/>
  <c r="C360" i="32" s="1"/>
  <c r="E360" i="32"/>
  <c r="J360" i="32" s="1"/>
  <c r="K360" i="32"/>
  <c r="L360" i="32"/>
  <c r="B361" i="32"/>
  <c r="C361" i="32" s="1"/>
  <c r="D361" i="32"/>
  <c r="E361" i="32"/>
  <c r="J361" i="32" s="1"/>
  <c r="L361" i="32" s="1"/>
  <c r="K361" i="32"/>
  <c r="B362" i="32"/>
  <c r="D362" i="32" s="1"/>
  <c r="C362" i="32"/>
  <c r="E362" i="32"/>
  <c r="J362" i="32"/>
  <c r="L362" i="32" s="1"/>
  <c r="K362" i="32"/>
  <c r="B363" i="32"/>
  <c r="C363" i="32"/>
  <c r="D363" i="32"/>
  <c r="E363" i="32"/>
  <c r="J363" i="32"/>
  <c r="L363" i="32" s="1"/>
  <c r="K363" i="32"/>
  <c r="B364" i="32"/>
  <c r="D364" i="32" s="1"/>
  <c r="C364" i="32"/>
  <c r="E364" i="32"/>
  <c r="J364" i="32"/>
  <c r="L364" i="32" s="1"/>
  <c r="K364" i="32"/>
  <c r="B365" i="32"/>
  <c r="C365" i="32" s="1"/>
  <c r="D365" i="32"/>
  <c r="E365" i="32"/>
  <c r="J365" i="32"/>
  <c r="L365" i="32" s="1"/>
  <c r="K365" i="32"/>
  <c r="B366" i="32"/>
  <c r="C366" i="32"/>
  <c r="D366" i="32"/>
  <c r="E366" i="32"/>
  <c r="J366" i="32" s="1"/>
  <c r="L366" i="32" s="1"/>
  <c r="K366" i="32"/>
  <c r="B367" i="32"/>
  <c r="D367" i="32" s="1"/>
  <c r="C367" i="32"/>
  <c r="E367" i="32"/>
  <c r="J367" i="32" s="1"/>
  <c r="L367" i="32" s="1"/>
  <c r="K367" i="32"/>
  <c r="B368" i="32"/>
  <c r="D368" i="32" s="1"/>
  <c r="C368" i="32"/>
  <c r="E368" i="32"/>
  <c r="J368" i="32" s="1"/>
  <c r="L368" i="32" s="1"/>
  <c r="K368" i="32"/>
  <c r="B369" i="32"/>
  <c r="D369" i="32" s="1"/>
  <c r="C369" i="32"/>
  <c r="E369" i="32"/>
  <c r="J369" i="32" s="1"/>
  <c r="L369" i="32" s="1"/>
  <c r="K369" i="32"/>
  <c r="B370" i="32"/>
  <c r="D370" i="32" s="1"/>
  <c r="E370" i="32"/>
  <c r="J370" i="32" s="1"/>
  <c r="L370" i="32" s="1"/>
  <c r="K370" i="32"/>
  <c r="B371" i="32"/>
  <c r="D371" i="32" s="1"/>
  <c r="E371" i="32"/>
  <c r="J371" i="32" s="1"/>
  <c r="K371" i="32"/>
  <c r="L371" i="32"/>
  <c r="B372" i="32"/>
  <c r="E372" i="32"/>
  <c r="J372" i="32" s="1"/>
  <c r="K372" i="32"/>
  <c r="L372" i="32"/>
  <c r="B373" i="32"/>
  <c r="E373" i="32"/>
  <c r="J373" i="32" s="1"/>
  <c r="L373" i="32" s="1"/>
  <c r="K373" i="32"/>
  <c r="B374" i="32"/>
  <c r="C374" i="32"/>
  <c r="D374" i="32"/>
  <c r="E374" i="32"/>
  <c r="J374" i="32"/>
  <c r="L374" i="32" s="1"/>
  <c r="K374" i="32"/>
  <c r="B375" i="32"/>
  <c r="C375" i="32"/>
  <c r="D375" i="32"/>
  <c r="E375" i="32"/>
  <c r="J375" i="32"/>
  <c r="L375" i="32" s="1"/>
  <c r="K375" i="32"/>
  <c r="B376" i="32"/>
  <c r="D376" i="32" s="1"/>
  <c r="C376" i="32"/>
  <c r="E376" i="32"/>
  <c r="J376" i="32"/>
  <c r="L376" i="32" s="1"/>
  <c r="K376" i="32"/>
  <c r="B377" i="32"/>
  <c r="D377" i="32" s="1"/>
  <c r="C377" i="32"/>
  <c r="E377" i="32"/>
  <c r="J377" i="32"/>
  <c r="K377" i="32"/>
  <c r="L377" i="32"/>
  <c r="B378" i="32"/>
  <c r="E378" i="32"/>
  <c r="J378" i="32"/>
  <c r="K378" i="32"/>
  <c r="L378" i="32"/>
  <c r="B379" i="32"/>
  <c r="C379" i="32"/>
  <c r="D379" i="32"/>
  <c r="E379" i="32"/>
  <c r="J379" i="32"/>
  <c r="L379" i="32" s="1"/>
  <c r="K379" i="32"/>
  <c r="B380" i="32"/>
  <c r="C380" i="32"/>
  <c r="D380" i="32"/>
  <c r="E380" i="32"/>
  <c r="J380" i="32" s="1"/>
  <c r="L380" i="32" s="1"/>
  <c r="K380" i="32"/>
  <c r="B381" i="32"/>
  <c r="C381" i="32" s="1"/>
  <c r="D381" i="32"/>
  <c r="E381" i="32"/>
  <c r="J381" i="32" s="1"/>
  <c r="K381" i="32"/>
  <c r="L381" i="32"/>
  <c r="B382" i="32"/>
  <c r="D382" i="32" s="1"/>
  <c r="O382" i="32" s="1"/>
  <c r="C382" i="32"/>
  <c r="E382" i="32"/>
  <c r="J382" i="32" s="1"/>
  <c r="K382" i="32"/>
  <c r="L382" i="32"/>
  <c r="B383" i="32"/>
  <c r="C383" i="32" s="1"/>
  <c r="D383" i="32"/>
  <c r="O383" i="32" s="1"/>
  <c r="E383" i="32"/>
  <c r="J383" i="32" s="1"/>
  <c r="L383" i="32" s="1"/>
  <c r="K383" i="32"/>
  <c r="B384" i="32"/>
  <c r="E384" i="32"/>
  <c r="J384" i="32"/>
  <c r="K384" i="32"/>
  <c r="L384" i="32"/>
  <c r="B385" i="32"/>
  <c r="E385" i="32"/>
  <c r="J385" i="32" s="1"/>
  <c r="K385" i="32"/>
  <c r="L385" i="32"/>
  <c r="B386" i="32"/>
  <c r="E386" i="32"/>
  <c r="J386" i="32" s="1"/>
  <c r="L386" i="32" s="1"/>
  <c r="K386" i="32"/>
  <c r="B387" i="32"/>
  <c r="C387" i="32"/>
  <c r="D387" i="32"/>
  <c r="E387" i="32"/>
  <c r="J387" i="32" s="1"/>
  <c r="L387" i="32" s="1"/>
  <c r="K387" i="32"/>
  <c r="B388" i="32"/>
  <c r="C388" i="32"/>
  <c r="D388" i="32"/>
  <c r="E388" i="32"/>
  <c r="J388" i="32"/>
  <c r="K388" i="32"/>
  <c r="L388" i="32"/>
  <c r="B389" i="32"/>
  <c r="D389" i="32" s="1"/>
  <c r="C389" i="32"/>
  <c r="E389" i="32"/>
  <c r="J389" i="32"/>
  <c r="L389" i="32" s="1"/>
  <c r="K389" i="32"/>
  <c r="B390" i="32"/>
  <c r="C390" i="32" s="1"/>
  <c r="E390" i="32"/>
  <c r="J390" i="32"/>
  <c r="L390" i="32" s="1"/>
  <c r="K390" i="32"/>
  <c r="B391" i="32"/>
  <c r="C391" i="32"/>
  <c r="D391" i="32"/>
  <c r="E391" i="32"/>
  <c r="J391" i="32"/>
  <c r="L391" i="32" s="1"/>
  <c r="K391" i="32"/>
  <c r="B392" i="32"/>
  <c r="E392" i="32"/>
  <c r="J392" i="32" s="1"/>
  <c r="L392" i="32" s="1"/>
  <c r="K392" i="32"/>
  <c r="B393" i="32"/>
  <c r="C393" i="32" s="1"/>
  <c r="E393" i="32"/>
  <c r="J393" i="32" s="1"/>
  <c r="L393" i="32" s="1"/>
  <c r="K393" i="32"/>
  <c r="B394" i="32"/>
  <c r="C394" i="32"/>
  <c r="D394" i="32"/>
  <c r="E394" i="32"/>
  <c r="J394" i="32" s="1"/>
  <c r="L394" i="32" s="1"/>
  <c r="K394" i="32"/>
  <c r="B395" i="32"/>
  <c r="C395" i="32"/>
  <c r="D395" i="32"/>
  <c r="E395" i="32"/>
  <c r="J395" i="32"/>
  <c r="L395" i="32" s="1"/>
  <c r="K395" i="32"/>
  <c r="B396" i="32"/>
  <c r="C396" i="32" s="1"/>
  <c r="D396" i="32"/>
  <c r="E396" i="32"/>
  <c r="J396" i="32"/>
  <c r="L396" i="32" s="1"/>
  <c r="K396" i="32"/>
  <c r="B397" i="32"/>
  <c r="D397" i="32" s="1"/>
  <c r="E397" i="32"/>
  <c r="J397" i="32" s="1"/>
  <c r="K397" i="32"/>
  <c r="L397" i="32"/>
  <c r="B398" i="32"/>
  <c r="E398" i="32"/>
  <c r="J398" i="32" s="1"/>
  <c r="K398" i="32"/>
  <c r="L398" i="32"/>
  <c r="B399" i="32"/>
  <c r="C399" i="32"/>
  <c r="D399" i="32"/>
  <c r="E399" i="32"/>
  <c r="J399" i="32" s="1"/>
  <c r="L399" i="32" s="1"/>
  <c r="K399" i="32"/>
  <c r="O399" i="32"/>
  <c r="B400" i="32"/>
  <c r="C400" i="32"/>
  <c r="D400" i="32"/>
  <c r="E400" i="32"/>
  <c r="J400" i="32"/>
  <c r="K400" i="32"/>
  <c r="L400" i="32"/>
  <c r="B401" i="32"/>
  <c r="D401" i="32" s="1"/>
  <c r="E401" i="32"/>
  <c r="J401" i="32" s="1"/>
  <c r="L401" i="32" s="1"/>
  <c r="K401" i="32"/>
  <c r="B402" i="32"/>
  <c r="E402" i="32"/>
  <c r="J402" i="32" s="1"/>
  <c r="L402" i="32" s="1"/>
  <c r="K402" i="32"/>
  <c r="B403" i="32"/>
  <c r="C403" i="32"/>
  <c r="D403" i="32"/>
  <c r="E403" i="32"/>
  <c r="J403" i="32"/>
  <c r="L403" i="32" s="1"/>
  <c r="K403" i="32"/>
  <c r="B404" i="32"/>
  <c r="D404" i="32" s="1"/>
  <c r="C404" i="32"/>
  <c r="E404" i="32"/>
  <c r="J404" i="32"/>
  <c r="L404" i="32" s="1"/>
  <c r="K404" i="32"/>
  <c r="B405" i="32"/>
  <c r="C405" i="32"/>
  <c r="D405" i="32"/>
  <c r="E405" i="32"/>
  <c r="J405" i="32" s="1"/>
  <c r="K405" i="32"/>
  <c r="L405" i="32"/>
  <c r="O405" i="32"/>
  <c r="B406" i="32"/>
  <c r="C406" i="32" s="1"/>
  <c r="D406" i="32"/>
  <c r="E406" i="32"/>
  <c r="J406" i="32" s="1"/>
  <c r="L406" i="32" s="1"/>
  <c r="K406" i="32"/>
  <c r="O406" i="32"/>
  <c r="B407" i="32"/>
  <c r="D407" i="32" s="1"/>
  <c r="C407" i="32"/>
  <c r="E407" i="32"/>
  <c r="J407" i="32"/>
  <c r="L407" i="32" s="1"/>
  <c r="K407" i="32"/>
  <c r="B408" i="32"/>
  <c r="C408" i="32"/>
  <c r="D408" i="32"/>
  <c r="E408" i="32"/>
  <c r="J408" i="32"/>
  <c r="L408" i="32" s="1"/>
  <c r="K408" i="32"/>
  <c r="B409" i="32"/>
  <c r="D409" i="32" s="1"/>
  <c r="E409" i="32"/>
  <c r="J409" i="32" s="1"/>
  <c r="K409" i="32"/>
  <c r="L409" i="32"/>
  <c r="B410" i="32"/>
  <c r="E410" i="32"/>
  <c r="J410" i="32" s="1"/>
  <c r="L410" i="32" s="1"/>
  <c r="K410" i="32"/>
  <c r="B411" i="32"/>
  <c r="C411" i="32"/>
  <c r="D411" i="32"/>
  <c r="E411" i="32"/>
  <c r="J411" i="32" s="1"/>
  <c r="L411" i="32" s="1"/>
  <c r="K411" i="32"/>
  <c r="B412" i="32"/>
  <c r="C412" i="32"/>
  <c r="D412" i="32"/>
  <c r="E412" i="32"/>
  <c r="J412" i="32"/>
  <c r="L412" i="32" s="1"/>
  <c r="K412" i="32"/>
  <c r="B413" i="32"/>
  <c r="D413" i="32" s="1"/>
  <c r="C413" i="32"/>
  <c r="E413" i="32"/>
  <c r="J413" i="32" s="1"/>
  <c r="L413" i="32" s="1"/>
  <c r="K413" i="32"/>
  <c r="B414" i="32"/>
  <c r="C414" i="32" s="1"/>
  <c r="D414" i="32"/>
  <c r="E414" i="32"/>
  <c r="J414" i="32"/>
  <c r="L414" i="32" s="1"/>
  <c r="K414" i="32"/>
  <c r="B415" i="32"/>
  <c r="C415" i="32"/>
  <c r="D415" i="32"/>
  <c r="E415" i="32"/>
  <c r="J415" i="32"/>
  <c r="L415" i="32" s="1"/>
  <c r="K415" i="32"/>
  <c r="B416" i="32"/>
  <c r="C416" i="32"/>
  <c r="D416" i="32"/>
  <c r="E416" i="32"/>
  <c r="J416" i="32"/>
  <c r="L416" i="32" s="1"/>
  <c r="K416" i="32"/>
  <c r="B417" i="32"/>
  <c r="C417" i="32" s="1"/>
  <c r="D417" i="32"/>
  <c r="E417" i="32"/>
  <c r="J417" i="32" s="1"/>
  <c r="L417" i="32" s="1"/>
  <c r="K417" i="32"/>
  <c r="O417" i="32"/>
  <c r="B418" i="32"/>
  <c r="E418" i="32"/>
  <c r="J418" i="32" s="1"/>
  <c r="L418" i="32" s="1"/>
  <c r="K418" i="32"/>
  <c r="B419" i="32"/>
  <c r="D419" i="32" s="1"/>
  <c r="E419" i="32"/>
  <c r="J419" i="32"/>
  <c r="L419" i="32" s="1"/>
  <c r="K419" i="32"/>
  <c r="O419" i="32"/>
  <c r="B420" i="32"/>
  <c r="D420" i="32" s="1"/>
  <c r="C420" i="32"/>
  <c r="E420" i="32"/>
  <c r="J420" i="32"/>
  <c r="K420" i="32"/>
  <c r="L420" i="32"/>
  <c r="B421" i="32"/>
  <c r="E421" i="32"/>
  <c r="J421" i="32" s="1"/>
  <c r="K421" i="32"/>
  <c r="L421" i="32"/>
  <c r="B422" i="32"/>
  <c r="E422" i="32"/>
  <c r="J422" i="32" s="1"/>
  <c r="L422" i="32" s="1"/>
  <c r="K422" i="32"/>
  <c r="B423" i="32"/>
  <c r="C423" i="32"/>
  <c r="D423" i="32"/>
  <c r="E423" i="32"/>
  <c r="J423" i="32"/>
  <c r="L423" i="32" s="1"/>
  <c r="K423" i="32"/>
  <c r="O423" i="32"/>
  <c r="B424" i="32"/>
  <c r="C424" i="32"/>
  <c r="D424" i="32"/>
  <c r="E424" i="32"/>
  <c r="J424" i="32"/>
  <c r="L424" i="32" s="1"/>
  <c r="K424" i="32"/>
  <c r="B425" i="32"/>
  <c r="D425" i="32" s="1"/>
  <c r="C425" i="32"/>
  <c r="E425" i="32"/>
  <c r="J425" i="32" s="1"/>
  <c r="L425" i="32" s="1"/>
  <c r="K425" i="32"/>
  <c r="B426" i="32"/>
  <c r="C426" i="32" s="1"/>
  <c r="D426" i="32"/>
  <c r="E426" i="32"/>
  <c r="J426" i="32" s="1"/>
  <c r="L426" i="32" s="1"/>
  <c r="K426" i="32"/>
  <c r="B427" i="32"/>
  <c r="C427" i="32"/>
  <c r="D427" i="32"/>
  <c r="E427" i="32"/>
  <c r="J427" i="32"/>
  <c r="L427" i="32" s="1"/>
  <c r="K427" i="32"/>
  <c r="B428" i="32"/>
  <c r="D428" i="32" s="1"/>
  <c r="C428" i="32"/>
  <c r="E428" i="32"/>
  <c r="J428" i="32"/>
  <c r="L428" i="32" s="1"/>
  <c r="K428" i="32"/>
  <c r="B429" i="32"/>
  <c r="C429" i="32"/>
  <c r="D429" i="32"/>
  <c r="E429" i="32"/>
  <c r="J429" i="32" s="1"/>
  <c r="K429" i="32"/>
  <c r="L429" i="32"/>
  <c r="O429" i="32"/>
  <c r="B430" i="32"/>
  <c r="C430" i="32" s="1"/>
  <c r="D430" i="32"/>
  <c r="E430" i="32"/>
  <c r="J430" i="32" s="1"/>
  <c r="L430" i="32" s="1"/>
  <c r="K430" i="32"/>
  <c r="O430" i="32"/>
  <c r="B431" i="32"/>
  <c r="E431" i="32"/>
  <c r="J431" i="32" s="1"/>
  <c r="L431" i="32" s="1"/>
  <c r="K431" i="32"/>
  <c r="B432" i="32"/>
  <c r="E432" i="32"/>
  <c r="J432" i="32"/>
  <c r="K432" i="32"/>
  <c r="L432" i="32"/>
  <c r="B433" i="32"/>
  <c r="D433" i="32" s="1"/>
  <c r="E433" i="32"/>
  <c r="J433" i="32" s="1"/>
  <c r="L433" i="32" s="1"/>
  <c r="K433" i="32"/>
  <c r="O433" i="32"/>
  <c r="B434" i="32"/>
  <c r="E434" i="32"/>
  <c r="J434" i="32"/>
  <c r="L434" i="32" s="1"/>
  <c r="K434" i="32"/>
  <c r="B435" i="32"/>
  <c r="C435" i="32" s="1"/>
  <c r="D435" i="32"/>
  <c r="E435" i="32"/>
  <c r="J435" i="32"/>
  <c r="L435" i="32" s="1"/>
  <c r="K435" i="32"/>
  <c r="O435" i="32"/>
  <c r="B436" i="32"/>
  <c r="C436" i="32"/>
  <c r="D436" i="32"/>
  <c r="E436" i="32"/>
  <c r="J436" i="32"/>
  <c r="L436" i="32" s="1"/>
  <c r="K436" i="32"/>
  <c r="B437" i="32"/>
  <c r="D437" i="32" s="1"/>
  <c r="C437" i="32"/>
  <c r="E437" i="32"/>
  <c r="J437" i="32" s="1"/>
  <c r="L437" i="32" s="1"/>
  <c r="K437" i="32"/>
  <c r="B438" i="32"/>
  <c r="C438" i="32" s="1"/>
  <c r="D438" i="32"/>
  <c r="E438" i="32"/>
  <c r="J438" i="32" s="1"/>
  <c r="L438" i="32" s="1"/>
  <c r="K438" i="32"/>
  <c r="B439" i="32"/>
  <c r="C439" i="32"/>
  <c r="D439" i="32"/>
  <c r="E439" i="32"/>
  <c r="J439" i="32"/>
  <c r="L439" i="32" s="1"/>
  <c r="K439" i="32"/>
  <c r="B440" i="32"/>
  <c r="D440" i="32" s="1"/>
  <c r="C440" i="32"/>
  <c r="E440" i="32"/>
  <c r="J440" i="32"/>
  <c r="L440" i="32" s="1"/>
  <c r="K440" i="32"/>
  <c r="B441" i="32"/>
  <c r="C441" i="32"/>
  <c r="D441" i="32"/>
  <c r="E441" i="32"/>
  <c r="J441" i="32" s="1"/>
  <c r="K441" i="32"/>
  <c r="L441" i="32"/>
  <c r="B442" i="32"/>
  <c r="C442" i="32" s="1"/>
  <c r="D442" i="32"/>
  <c r="E442" i="32"/>
  <c r="J442" i="32" s="1"/>
  <c r="L442" i="32" s="1"/>
  <c r="K442" i="32"/>
  <c r="O442" i="32"/>
  <c r="B443" i="32"/>
  <c r="E443" i="32"/>
  <c r="J443" i="32" s="1"/>
  <c r="L443" i="32" s="1"/>
  <c r="K443" i="32"/>
  <c r="B444" i="32"/>
  <c r="E444" i="32"/>
  <c r="J444" i="32"/>
  <c r="K444" i="32"/>
  <c r="L444" i="32"/>
  <c r="B445" i="32"/>
  <c r="D445" i="32" s="1"/>
  <c r="E445" i="32"/>
  <c r="J445" i="32" s="1"/>
  <c r="L445" i="32" s="1"/>
  <c r="K445" i="32"/>
  <c r="B446" i="32"/>
  <c r="E446" i="32"/>
  <c r="J446" i="32"/>
  <c r="L446" i="32" s="1"/>
  <c r="K446" i="32"/>
  <c r="B447" i="32"/>
  <c r="C447" i="32" s="1"/>
  <c r="D447" i="32"/>
  <c r="E447" i="32"/>
  <c r="J447" i="32"/>
  <c r="L447" i="32" s="1"/>
  <c r="K447" i="32"/>
  <c r="O447" i="32"/>
  <c r="B448" i="32"/>
  <c r="C448" i="32"/>
  <c r="D448" i="32"/>
  <c r="E448" i="32"/>
  <c r="J448" i="32"/>
  <c r="L448" i="32" s="1"/>
  <c r="K448" i="32"/>
  <c r="B449" i="32"/>
  <c r="D449" i="32" s="1"/>
  <c r="C449" i="32"/>
  <c r="E449" i="32"/>
  <c r="J449" i="32" s="1"/>
  <c r="L449" i="32" s="1"/>
  <c r="K449" i="32"/>
  <c r="B450" i="32"/>
  <c r="C450" i="32" s="1"/>
  <c r="D450" i="32"/>
  <c r="E450" i="32"/>
  <c r="J450" i="32"/>
  <c r="L450" i="32" s="1"/>
  <c r="K450" i="32"/>
  <c r="B451" i="32"/>
  <c r="C451" i="32"/>
  <c r="D451" i="32"/>
  <c r="E451" i="32"/>
  <c r="J451" i="32"/>
  <c r="L451" i="32" s="1"/>
  <c r="K451" i="32"/>
  <c r="B452" i="32"/>
  <c r="D452" i="32" s="1"/>
  <c r="C452" i="32"/>
  <c r="E452" i="32"/>
  <c r="J452" i="32"/>
  <c r="L452" i="32" s="1"/>
  <c r="K452" i="32"/>
  <c r="B453" i="32"/>
  <c r="C453" i="32"/>
  <c r="D453" i="32"/>
  <c r="E453" i="32"/>
  <c r="J453" i="32" s="1"/>
  <c r="K453" i="32"/>
  <c r="L453" i="32"/>
  <c r="B454" i="32"/>
  <c r="C454" i="32" s="1"/>
  <c r="D454" i="32"/>
  <c r="E454" i="32"/>
  <c r="J454" i="32" s="1"/>
  <c r="L454" i="32" s="1"/>
  <c r="K454" i="32"/>
  <c r="O454" i="32"/>
  <c r="B455" i="32"/>
  <c r="E455" i="32"/>
  <c r="J455" i="32" s="1"/>
  <c r="L455" i="32" s="1"/>
  <c r="K455" i="32"/>
  <c r="B456" i="32"/>
  <c r="E456" i="32"/>
  <c r="J456" i="32"/>
  <c r="K456" i="32"/>
  <c r="L456" i="32"/>
  <c r="B457" i="32"/>
  <c r="D457" i="32" s="1"/>
  <c r="E457" i="32"/>
  <c r="J457" i="32" s="1"/>
  <c r="L457" i="32" s="1"/>
  <c r="K457" i="32"/>
  <c r="B458" i="32"/>
  <c r="E458" i="32"/>
  <c r="J458" i="32"/>
  <c r="L458" i="32" s="1"/>
  <c r="K458" i="32"/>
  <c r="B459" i="32"/>
  <c r="C459" i="32" s="1"/>
  <c r="D459" i="32"/>
  <c r="E459" i="32"/>
  <c r="J459" i="32"/>
  <c r="L459" i="32" s="1"/>
  <c r="K459" i="32"/>
  <c r="B460" i="32"/>
  <c r="C460" i="32"/>
  <c r="D460" i="32"/>
  <c r="E460" i="32"/>
  <c r="J460" i="32"/>
  <c r="L460" i="32" s="1"/>
  <c r="K460" i="32"/>
  <c r="B461" i="32"/>
  <c r="D461" i="32" s="1"/>
  <c r="C461" i="32"/>
  <c r="E461" i="32"/>
  <c r="J461" i="32" s="1"/>
  <c r="K461" i="32"/>
  <c r="L461" i="32"/>
  <c r="B462" i="32"/>
  <c r="C462" i="32" s="1"/>
  <c r="D462" i="32"/>
  <c r="E462" i="32"/>
  <c r="J462" i="32" s="1"/>
  <c r="L462" i="32" s="1"/>
  <c r="K462" i="32"/>
  <c r="B463" i="32"/>
  <c r="C463" i="32"/>
  <c r="D463" i="32"/>
  <c r="E463" i="32"/>
  <c r="J463" i="32"/>
  <c r="L463" i="32" s="1"/>
  <c r="K463" i="32"/>
  <c r="B464" i="32"/>
  <c r="D464" i="32" s="1"/>
  <c r="C464" i="32"/>
  <c r="E464" i="32"/>
  <c r="J464" i="32"/>
  <c r="L464" i="32" s="1"/>
  <c r="K464" i="32"/>
  <c r="B465" i="32"/>
  <c r="C465" i="32"/>
  <c r="D465" i="32"/>
  <c r="E465" i="32"/>
  <c r="J465" i="32" s="1"/>
  <c r="K465" i="32"/>
  <c r="L465" i="32"/>
  <c r="O465" i="32"/>
  <c r="B466" i="32"/>
  <c r="C466" i="32" s="1"/>
  <c r="D466" i="32"/>
  <c r="E466" i="32"/>
  <c r="J466" i="32" s="1"/>
  <c r="L466" i="32" s="1"/>
  <c r="K466" i="32"/>
  <c r="O466" i="32"/>
  <c r="B467" i="32"/>
  <c r="E467" i="32"/>
  <c r="J467" i="32" s="1"/>
  <c r="L467" i="32" s="1"/>
  <c r="K467" i="32"/>
  <c r="B468" i="32"/>
  <c r="E468" i="32"/>
  <c r="J468" i="32"/>
  <c r="K468" i="32"/>
  <c r="L468" i="32"/>
  <c r="B469" i="32"/>
  <c r="D469" i="32" s="1"/>
  <c r="E469" i="32"/>
  <c r="J469" i="32"/>
  <c r="K469" i="32"/>
  <c r="L469" i="32"/>
  <c r="B470" i="32"/>
  <c r="E470" i="32"/>
  <c r="J470" i="32"/>
  <c r="K470" i="32"/>
  <c r="L470" i="32"/>
  <c r="B471" i="32"/>
  <c r="C471" i="32"/>
  <c r="D471" i="32"/>
  <c r="E471" i="32"/>
  <c r="J471" i="32" s="1"/>
  <c r="L471" i="32" s="1"/>
  <c r="K471" i="32"/>
  <c r="O471" i="32"/>
  <c r="B472" i="32"/>
  <c r="C472" i="32"/>
  <c r="D472" i="32"/>
  <c r="E472" i="32"/>
  <c r="J472" i="32"/>
  <c r="K472" i="32"/>
  <c r="L472" i="32"/>
  <c r="B473" i="32"/>
  <c r="D473" i="32" s="1"/>
  <c r="C473" i="32"/>
  <c r="E473" i="32"/>
  <c r="J473" i="32"/>
  <c r="L473" i="32" s="1"/>
  <c r="K473" i="32"/>
  <c r="B474" i="32"/>
  <c r="C474" i="32" s="1"/>
  <c r="D474" i="32"/>
  <c r="E474" i="32"/>
  <c r="J474" i="32" s="1"/>
  <c r="K474" i="32"/>
  <c r="L474" i="32"/>
  <c r="B475" i="32"/>
  <c r="C475" i="32"/>
  <c r="D475" i="32"/>
  <c r="E475" i="32"/>
  <c r="J475" i="32" s="1"/>
  <c r="L475" i="32" s="1"/>
  <c r="K475" i="32"/>
  <c r="B476" i="32"/>
  <c r="C476" i="32" s="1"/>
  <c r="D476" i="32"/>
  <c r="E476" i="32"/>
  <c r="J476" i="32"/>
  <c r="L476" i="32" s="1"/>
  <c r="K476" i="32"/>
  <c r="B477" i="32"/>
  <c r="E477" i="32"/>
  <c r="J477" i="32" s="1"/>
  <c r="K477" i="32"/>
  <c r="L477" i="32"/>
  <c r="B478" i="32"/>
  <c r="D478" i="32" s="1"/>
  <c r="C478" i="32"/>
  <c r="E478" i="32"/>
  <c r="J478" i="32" s="1"/>
  <c r="K478" i="32"/>
  <c r="L478" i="32"/>
  <c r="O478" i="32"/>
  <c r="B479" i="32"/>
  <c r="C479" i="32"/>
  <c r="D479" i="32"/>
  <c r="E479" i="32"/>
  <c r="J479" i="32"/>
  <c r="L479" i="32" s="1"/>
  <c r="K479" i="32"/>
  <c r="O479" i="32"/>
  <c r="B480" i="32"/>
  <c r="C480" i="32"/>
  <c r="D480" i="32"/>
  <c r="O480" i="32" s="1"/>
  <c r="E480" i="32"/>
  <c r="J480" i="32"/>
  <c r="K480" i="32"/>
  <c r="L480" i="32"/>
  <c r="B481" i="32"/>
  <c r="D481" i="32" s="1"/>
  <c r="C481" i="32"/>
  <c r="E481" i="32"/>
  <c r="J481" i="32"/>
  <c r="K481" i="32"/>
  <c r="L481" i="32"/>
  <c r="B482" i="32"/>
  <c r="E482" i="32"/>
  <c r="J482" i="32" s="1"/>
  <c r="L482" i="32" s="1"/>
  <c r="K482" i="32"/>
  <c r="B483" i="32"/>
  <c r="C483" i="32" s="1"/>
  <c r="D483" i="32"/>
  <c r="E483" i="32"/>
  <c r="J483" i="32" s="1"/>
  <c r="L483" i="32" s="1"/>
  <c r="K483" i="32"/>
  <c r="O483" i="32"/>
  <c r="B484" i="32"/>
  <c r="C484" i="32"/>
  <c r="D484" i="32"/>
  <c r="O484" i="32" s="1"/>
  <c r="E484" i="32"/>
  <c r="J484" i="32"/>
  <c r="K484" i="32"/>
  <c r="L484" i="32"/>
  <c r="B485" i="32"/>
  <c r="E485" i="32"/>
  <c r="J485" i="32"/>
  <c r="K485" i="32"/>
  <c r="L485" i="32"/>
  <c r="B486" i="32"/>
  <c r="C486" i="32" s="1"/>
  <c r="D486" i="32"/>
  <c r="E486" i="32"/>
  <c r="J486" i="32" s="1"/>
  <c r="L486" i="32" s="1"/>
  <c r="K486" i="32"/>
  <c r="B487" i="32"/>
  <c r="C487" i="32"/>
  <c r="D487" i="32"/>
  <c r="E487" i="32"/>
  <c r="J487" i="32" s="1"/>
  <c r="L487" i="32" s="1"/>
  <c r="K487" i="32"/>
  <c r="B488" i="32"/>
  <c r="C488" i="32"/>
  <c r="D488" i="32"/>
  <c r="E488" i="32"/>
  <c r="J488" i="32"/>
  <c r="L488" i="32" s="1"/>
  <c r="K488" i="32"/>
  <c r="B489" i="32"/>
  <c r="C489" i="32" s="1"/>
  <c r="D489" i="32"/>
  <c r="E489" i="32"/>
  <c r="J489" i="32" s="1"/>
  <c r="K489" i="32"/>
  <c r="L489" i="32"/>
  <c r="B490" i="32"/>
  <c r="E490" i="32"/>
  <c r="J490" i="32" s="1"/>
  <c r="K490" i="32"/>
  <c r="L490" i="32"/>
  <c r="B491" i="32"/>
  <c r="D491" i="32" s="1"/>
  <c r="C491" i="32"/>
  <c r="E491" i="32"/>
  <c r="J491" i="32"/>
  <c r="L491" i="32" s="1"/>
  <c r="K491" i="32"/>
  <c r="B492" i="32"/>
  <c r="D492" i="32" s="1"/>
  <c r="C492" i="32"/>
  <c r="E492" i="32"/>
  <c r="J492" i="32"/>
  <c r="K492" i="32"/>
  <c r="L492" i="32"/>
  <c r="B493" i="32"/>
  <c r="E493" i="32"/>
  <c r="J493" i="32"/>
  <c r="K493" i="32"/>
  <c r="L493" i="32"/>
  <c r="B494" i="32"/>
  <c r="E494" i="32"/>
  <c r="J494" i="32"/>
  <c r="K494" i="32"/>
  <c r="L494" i="32"/>
  <c r="B495" i="32"/>
  <c r="C495" i="32"/>
  <c r="D495" i="32"/>
  <c r="E495" i="32"/>
  <c r="J495" i="32"/>
  <c r="K495" i="32"/>
  <c r="L495" i="32"/>
  <c r="B496" i="32"/>
  <c r="C496" i="32"/>
  <c r="D496" i="32"/>
  <c r="E496" i="32"/>
  <c r="J496" i="32"/>
  <c r="K496" i="32"/>
  <c r="L496" i="32"/>
  <c r="B497" i="32"/>
  <c r="D497" i="32" s="1"/>
  <c r="C497" i="32"/>
  <c r="E497" i="32"/>
  <c r="J497" i="32" s="1"/>
  <c r="K497" i="32"/>
  <c r="L497" i="32"/>
  <c r="B498" i="32"/>
  <c r="E498" i="32"/>
  <c r="J498" i="32"/>
  <c r="K498" i="32"/>
  <c r="L498" i="32"/>
  <c r="B499" i="32"/>
  <c r="C499" i="32"/>
  <c r="D499" i="32"/>
  <c r="E499" i="32"/>
  <c r="J499" i="32"/>
  <c r="L499" i="32" s="1"/>
  <c r="K499" i="32"/>
  <c r="B500" i="32"/>
  <c r="C500" i="32"/>
  <c r="D500" i="32"/>
  <c r="E500" i="32"/>
  <c r="J500" i="32" s="1"/>
  <c r="L500" i="32" s="1"/>
  <c r="K500" i="32"/>
  <c r="B501" i="32"/>
  <c r="C501" i="32"/>
  <c r="D501" i="32"/>
  <c r="E501" i="32"/>
  <c r="J501" i="32" s="1"/>
  <c r="L501" i="32" s="1"/>
  <c r="O501" i="32"/>
  <c r="K501" i="32"/>
  <c r="K2" i="32"/>
  <c r="J2" i="32"/>
  <c r="E2" i="32"/>
  <c r="B2" i="32"/>
  <c r="O481" i="32" l="1"/>
  <c r="O229" i="32"/>
  <c r="O83" i="32"/>
  <c r="O73" i="32"/>
  <c r="O416" i="32"/>
  <c r="O230" i="32"/>
  <c r="O487" i="32"/>
  <c r="O294" i="32"/>
  <c r="O464" i="32"/>
  <c r="O452" i="32"/>
  <c r="O275" i="32"/>
  <c r="O182" i="32"/>
  <c r="O428" i="32"/>
  <c r="O404" i="32"/>
  <c r="O269" i="32"/>
  <c r="O440" i="32"/>
  <c r="O491" i="32"/>
  <c r="O409" i="32"/>
  <c r="O351" i="32"/>
  <c r="D493" i="32"/>
  <c r="C493" i="32"/>
  <c r="O460" i="32"/>
  <c r="O272" i="32"/>
  <c r="O252" i="32"/>
  <c r="O147" i="32"/>
  <c r="O473" i="32"/>
  <c r="C456" i="32"/>
  <c r="D456" i="32"/>
  <c r="O425" i="32"/>
  <c r="C410" i="32"/>
  <c r="D410" i="32"/>
  <c r="C386" i="32"/>
  <c r="D386" i="32"/>
  <c r="O374" i="32"/>
  <c r="D344" i="32"/>
  <c r="C344" i="32"/>
  <c r="O326" i="32"/>
  <c r="C303" i="32"/>
  <c r="D303" i="32"/>
  <c r="C157" i="32"/>
  <c r="D157" i="32"/>
  <c r="C323" i="32"/>
  <c r="D323" i="32"/>
  <c r="C285" i="32"/>
  <c r="D285" i="32"/>
  <c r="D241" i="32"/>
  <c r="C241" i="32"/>
  <c r="O408" i="32"/>
  <c r="O217" i="32"/>
  <c r="O380" i="32"/>
  <c r="O341" i="32"/>
  <c r="C257" i="32"/>
  <c r="D257" i="32"/>
  <c r="C446" i="32"/>
  <c r="D446" i="32"/>
  <c r="D485" i="32"/>
  <c r="C485" i="32"/>
  <c r="C467" i="32"/>
  <c r="D467" i="32"/>
  <c r="O436" i="32"/>
  <c r="O415" i="32"/>
  <c r="O362" i="32"/>
  <c r="O286" i="32"/>
  <c r="C455" i="32"/>
  <c r="D455" i="32"/>
  <c r="D340" i="32"/>
  <c r="C340" i="32"/>
  <c r="O412" i="32"/>
  <c r="O388" i="32"/>
  <c r="C422" i="32"/>
  <c r="D422" i="32"/>
  <c r="O394" i="32"/>
  <c r="O5" i="32"/>
  <c r="C498" i="32"/>
  <c r="D498" i="32"/>
  <c r="O449" i="32"/>
  <c r="O499" i="32"/>
  <c r="C494" i="32"/>
  <c r="D494" i="32"/>
  <c r="O459" i="32"/>
  <c r="O445" i="32"/>
  <c r="O441" i="32"/>
  <c r="C432" i="32"/>
  <c r="D432" i="32"/>
  <c r="C419" i="32"/>
  <c r="O407" i="32"/>
  <c r="C401" i="32"/>
  <c r="C392" i="32"/>
  <c r="D392" i="32"/>
  <c r="O370" i="32"/>
  <c r="O365" i="32"/>
  <c r="D355" i="32"/>
  <c r="O317" i="32"/>
  <c r="O359" i="32"/>
  <c r="C431" i="32"/>
  <c r="D431" i="32"/>
  <c r="C418" i="32"/>
  <c r="D418" i="32"/>
  <c r="O364" i="32"/>
  <c r="C490" i="32"/>
  <c r="D490" i="32"/>
  <c r="O369" i="32"/>
  <c r="O300" i="32"/>
  <c r="O475" i="32"/>
  <c r="C443" i="32"/>
  <c r="D443" i="32"/>
  <c r="O401" i="32"/>
  <c r="C347" i="32"/>
  <c r="C335" i="32"/>
  <c r="O486" i="32"/>
  <c r="O474" i="32"/>
  <c r="O375" i="32"/>
  <c r="O366" i="32"/>
  <c r="O363" i="32"/>
  <c r="O347" i="32"/>
  <c r="O335" i="32"/>
  <c r="O174" i="32"/>
  <c r="C468" i="32"/>
  <c r="D468" i="32"/>
  <c r="O461" i="32"/>
  <c r="C458" i="32"/>
  <c r="D458" i="32"/>
  <c r="O411" i="32"/>
  <c r="O387" i="32"/>
  <c r="C384" i="32"/>
  <c r="D384" i="32"/>
  <c r="O358" i="32"/>
  <c r="O199" i="32"/>
  <c r="O500" i="32"/>
  <c r="O448" i="32"/>
  <c r="O424" i="32"/>
  <c r="D393" i="32"/>
  <c r="D331" i="32"/>
  <c r="C331" i="32"/>
  <c r="O311" i="32"/>
  <c r="C309" i="32"/>
  <c r="D309" i="32"/>
  <c r="O271" i="32"/>
  <c r="C251" i="32"/>
  <c r="D251" i="32"/>
  <c r="O249" i="32"/>
  <c r="O140" i="32"/>
  <c r="O492" i="32"/>
  <c r="C477" i="32"/>
  <c r="D477" i="32"/>
  <c r="O453" i="32"/>
  <c r="C444" i="32"/>
  <c r="D444" i="32"/>
  <c r="O437" i="32"/>
  <c r="C434" i="32"/>
  <c r="D434" i="32"/>
  <c r="D421" i="32"/>
  <c r="C421" i="32"/>
  <c r="C409" i="32"/>
  <c r="D385" i="32"/>
  <c r="C385" i="32"/>
  <c r="O379" i="32"/>
  <c r="C204" i="32"/>
  <c r="D204" i="32"/>
  <c r="D88" i="32"/>
  <c r="C88" i="32"/>
  <c r="O65" i="32"/>
  <c r="O488" i="32"/>
  <c r="O413" i="32"/>
  <c r="C402" i="32"/>
  <c r="D402" i="32"/>
  <c r="O242" i="32"/>
  <c r="O221" i="32"/>
  <c r="C187" i="32"/>
  <c r="D187" i="32"/>
  <c r="O376" i="32"/>
  <c r="O345" i="32"/>
  <c r="O327" i="32"/>
  <c r="O295" i="32"/>
  <c r="O277" i="32"/>
  <c r="C263" i="32"/>
  <c r="D263" i="32"/>
  <c r="O213" i="32"/>
  <c r="O96" i="32"/>
  <c r="O24" i="32"/>
  <c r="C397" i="32"/>
  <c r="C371" i="32"/>
  <c r="O367" i="32"/>
  <c r="D360" i="32"/>
  <c r="D324" i="32"/>
  <c r="O321" i="32"/>
  <c r="O310" i="32"/>
  <c r="D298" i="32"/>
  <c r="C298" i="32"/>
  <c r="O296" i="32"/>
  <c r="D273" i="32"/>
  <c r="C266" i="32"/>
  <c r="D266" i="32"/>
  <c r="O261" i="32"/>
  <c r="C192" i="32"/>
  <c r="D192" i="32"/>
  <c r="O130" i="32"/>
  <c r="O356" i="32"/>
  <c r="C247" i="32"/>
  <c r="D247" i="32"/>
  <c r="O245" i="32"/>
  <c r="C226" i="32"/>
  <c r="D226" i="32"/>
  <c r="O476" i="32"/>
  <c r="O496" i="32"/>
  <c r="D390" i="32"/>
  <c r="D353" i="32"/>
  <c r="C349" i="32"/>
  <c r="D349" i="32"/>
  <c r="C346" i="32"/>
  <c r="C278" i="32"/>
  <c r="O222" i="32"/>
  <c r="O190" i="32"/>
  <c r="D79" i="32"/>
  <c r="C372" i="32"/>
  <c r="D372" i="32"/>
  <c r="O278" i="32"/>
  <c r="C233" i="32"/>
  <c r="D233" i="32"/>
  <c r="O450" i="32"/>
  <c r="O426" i="32"/>
  <c r="C398" i="32"/>
  <c r="D398" i="32"/>
  <c r="O354" i="32"/>
  <c r="D227" i="32"/>
  <c r="C227" i="32"/>
  <c r="C173" i="32"/>
  <c r="D173" i="32"/>
  <c r="C164" i="32"/>
  <c r="D164" i="32"/>
  <c r="O497" i="32"/>
  <c r="O495" i="32"/>
  <c r="O489" i="32"/>
  <c r="O472" i="32"/>
  <c r="C469" i="32"/>
  <c r="O463" i="32"/>
  <c r="C457" i="32"/>
  <c r="O451" i="32"/>
  <c r="C445" i="32"/>
  <c r="O439" i="32"/>
  <c r="C433" i="32"/>
  <c r="O427" i="32"/>
  <c r="O414" i="32"/>
  <c r="O403" i="32"/>
  <c r="O400" i="32"/>
  <c r="C373" i="32"/>
  <c r="D373" i="32"/>
  <c r="O371" i="32"/>
  <c r="O368" i="32"/>
  <c r="O343" i="32"/>
  <c r="O334" i="32"/>
  <c r="O267" i="32"/>
  <c r="C248" i="32"/>
  <c r="D248" i="32"/>
  <c r="D225" i="32"/>
  <c r="D186" i="32"/>
  <c r="C186" i="32"/>
  <c r="C133" i="32"/>
  <c r="D133" i="32"/>
  <c r="O20" i="32"/>
  <c r="O346" i="32"/>
  <c r="O198" i="32"/>
  <c r="D128" i="32"/>
  <c r="C128" i="32"/>
  <c r="D112" i="32"/>
  <c r="C112" i="32"/>
  <c r="C482" i="32"/>
  <c r="D482" i="32"/>
  <c r="O462" i="32"/>
  <c r="O438" i="32"/>
  <c r="O395" i="32"/>
  <c r="O377" i="32"/>
  <c r="O325" i="32"/>
  <c r="O308" i="32"/>
  <c r="O299" i="32"/>
  <c r="O274" i="32"/>
  <c r="O264" i="32"/>
  <c r="O246" i="32"/>
  <c r="O243" i="32"/>
  <c r="C470" i="32"/>
  <c r="D470" i="32"/>
  <c r="O397" i="32"/>
  <c r="O381" i="32"/>
  <c r="C378" i="32"/>
  <c r="D378" i="32"/>
  <c r="O293" i="32"/>
  <c r="C279" i="32"/>
  <c r="D279" i="32"/>
  <c r="D236" i="32"/>
  <c r="C236" i="32"/>
  <c r="O184" i="32"/>
  <c r="O141" i="32"/>
  <c r="O301" i="32"/>
  <c r="O265" i="32"/>
  <c r="C216" i="32"/>
  <c r="D216" i="32"/>
  <c r="O197" i="32"/>
  <c r="O175" i="32"/>
  <c r="O10" i="32"/>
  <c r="C336" i="32"/>
  <c r="D336" i="32"/>
  <c r="O214" i="32"/>
  <c r="O209" i="32"/>
  <c r="O189" i="32"/>
  <c r="D139" i="32"/>
  <c r="C139" i="32"/>
  <c r="O82" i="32"/>
  <c r="O68" i="32"/>
  <c r="O8" i="32"/>
  <c r="O389" i="32"/>
  <c r="C370" i="32"/>
  <c r="O352" i="32"/>
  <c r="D319" i="32"/>
  <c r="C302" i="32"/>
  <c r="C287" i="32"/>
  <c r="O284" i="32"/>
  <c r="O260" i="32"/>
  <c r="C250" i="32"/>
  <c r="C240" i="32"/>
  <c r="D240" i="32"/>
  <c r="C238" i="32"/>
  <c r="C223" i="32"/>
  <c r="O200" i="32"/>
  <c r="O150" i="32"/>
  <c r="O134" i="32"/>
  <c r="O66" i="32"/>
  <c r="C348" i="32"/>
  <c r="D348" i="32"/>
  <c r="C337" i="32"/>
  <c r="D337" i="32"/>
  <c r="O302" i="32"/>
  <c r="O238" i="32"/>
  <c r="O223" i="32"/>
  <c r="O212" i="32"/>
  <c r="O193" i="32"/>
  <c r="D178" i="32"/>
  <c r="C178" i="32"/>
  <c r="O161" i="32"/>
  <c r="O153" i="32"/>
  <c r="C80" i="32"/>
  <c r="D80" i="32"/>
  <c r="O205" i="32"/>
  <c r="C176" i="32"/>
  <c r="D176" i="32"/>
  <c r="C166" i="32"/>
  <c r="D166" i="32"/>
  <c r="O149" i="32"/>
  <c r="D144" i="32"/>
  <c r="C144" i="32"/>
  <c r="O129" i="32"/>
  <c r="O122" i="32"/>
  <c r="O102" i="32"/>
  <c r="O59" i="32"/>
  <c r="O44" i="32"/>
  <c r="O19" i="32"/>
  <c r="O305" i="32"/>
  <c r="O281" i="32"/>
  <c r="D254" i="32"/>
  <c r="C254" i="32"/>
  <c r="O234" i="32"/>
  <c r="O202" i="32"/>
  <c r="O116" i="32"/>
  <c r="O92" i="32"/>
  <c r="O87" i="32"/>
  <c r="C34" i="32"/>
  <c r="D34" i="32"/>
  <c r="O6" i="32"/>
  <c r="O306" i="32"/>
  <c r="O282" i="32"/>
  <c r="O258" i="32"/>
  <c r="O48" i="32"/>
  <c r="C14" i="32"/>
  <c r="D14" i="32"/>
  <c r="C315" i="32"/>
  <c r="D315" i="32"/>
  <c r="D307" i="32"/>
  <c r="C291" i="32"/>
  <c r="D291" i="32"/>
  <c r="O283" i="32"/>
  <c r="C255" i="32"/>
  <c r="D255" i="32"/>
  <c r="C231" i="32"/>
  <c r="D231" i="32"/>
  <c r="O224" i="32"/>
  <c r="O203" i="32"/>
  <c r="O183" i="32"/>
  <c r="O148" i="32"/>
  <c r="C145" i="32"/>
  <c r="D145" i="32"/>
  <c r="C95" i="32"/>
  <c r="D95" i="32"/>
  <c r="O60" i="32"/>
  <c r="O211" i="32"/>
  <c r="C165" i="32"/>
  <c r="D165" i="32"/>
  <c r="O126" i="32"/>
  <c r="O93" i="32"/>
  <c r="O63" i="32"/>
  <c r="O55" i="32"/>
  <c r="O30" i="32"/>
  <c r="O235" i="32"/>
  <c r="O201" i="32"/>
  <c r="O159" i="32"/>
  <c r="O156" i="32"/>
  <c r="C113" i="32"/>
  <c r="D113" i="32"/>
  <c r="O99" i="32"/>
  <c r="O45" i="32"/>
  <c r="D316" i="32"/>
  <c r="D304" i="32"/>
  <c r="D292" i="32"/>
  <c r="D280" i="32"/>
  <c r="C230" i="32"/>
  <c r="O218" i="32"/>
  <c r="C180" i="32"/>
  <c r="D180" i="32"/>
  <c r="O168" i="32"/>
  <c r="O154" i="32"/>
  <c r="D132" i="32"/>
  <c r="C132" i="32"/>
  <c r="D123" i="32"/>
  <c r="D91" i="32"/>
  <c r="C61" i="32"/>
  <c r="O185" i="32"/>
  <c r="C163" i="32"/>
  <c r="D163" i="32"/>
  <c r="O86" i="32"/>
  <c r="O61" i="32"/>
  <c r="O215" i="32"/>
  <c r="O195" i="32"/>
  <c r="O172" i="32"/>
  <c r="O35" i="32"/>
  <c r="O194" i="32"/>
  <c r="O155" i="32"/>
  <c r="O151" i="32"/>
  <c r="O103" i="32"/>
  <c r="O69" i="32"/>
  <c r="O36" i="32"/>
  <c r="O33" i="32"/>
  <c r="D219" i="32"/>
  <c r="O206" i="32"/>
  <c r="O170" i="32"/>
  <c r="C127" i="32"/>
  <c r="D127" i="32"/>
  <c r="O81" i="32"/>
  <c r="C72" i="32"/>
  <c r="O43" i="32"/>
  <c r="O23" i="32"/>
  <c r="O207" i="32"/>
  <c r="O196" i="32"/>
  <c r="O171" i="32"/>
  <c r="O158" i="32"/>
  <c r="O152" i="32"/>
  <c r="O143" i="32"/>
  <c r="O135" i="32"/>
  <c r="O117" i="32"/>
  <c r="C101" i="32"/>
  <c r="D101" i="32"/>
  <c r="O98" i="32"/>
  <c r="D85" i="32"/>
  <c r="C85" i="32"/>
  <c r="O72" i="32"/>
  <c r="D13" i="32"/>
  <c r="C13" i="32"/>
  <c r="O9" i="32"/>
  <c r="O124" i="32"/>
  <c r="O111" i="32"/>
  <c r="O104" i="32"/>
  <c r="O11" i="32"/>
  <c r="O160" i="32"/>
  <c r="O136" i="32"/>
  <c r="O118" i="32"/>
  <c r="O89" i="32"/>
  <c r="C62" i="32"/>
  <c r="D62" i="32"/>
  <c r="O31" i="32"/>
  <c r="D137" i="32"/>
  <c r="D94" i="32"/>
  <c r="D70" i="32"/>
  <c r="C67" i="32"/>
  <c r="O53" i="32"/>
  <c r="O42" i="32"/>
  <c r="C37" i="32"/>
  <c r="O21" i="32"/>
  <c r="C106" i="32"/>
  <c r="D106" i="32"/>
  <c r="O90" i="32"/>
  <c r="C74" i="32"/>
  <c r="D74" i="32"/>
  <c r="O67" i="32"/>
  <c r="O7" i="32"/>
  <c r="O115" i="32"/>
  <c r="O110" i="32"/>
  <c r="C38" i="32"/>
  <c r="D38" i="32"/>
  <c r="C107" i="32"/>
  <c r="D107" i="32"/>
  <c r="O64" i="32"/>
  <c r="O54" i="32"/>
  <c r="O29" i="32"/>
  <c r="O18" i="32"/>
  <c r="O100" i="32"/>
  <c r="O41" i="32"/>
  <c r="O17" i="32"/>
  <c r="C50" i="32"/>
  <c r="D50" i="32"/>
  <c r="C26" i="32"/>
  <c r="D26" i="32"/>
  <c r="D76" i="32"/>
  <c r="D52" i="32"/>
  <c r="D40" i="32"/>
  <c r="D28" i="32"/>
  <c r="D16" i="32"/>
  <c r="D4" i="32"/>
  <c r="O113" i="32" l="1"/>
  <c r="O240" i="32"/>
  <c r="O225" i="32"/>
  <c r="O353" i="32"/>
  <c r="O157" i="32"/>
  <c r="O204" i="32"/>
  <c r="O393" i="32"/>
  <c r="O315" i="32"/>
  <c r="O467" i="32"/>
  <c r="O4" i="32"/>
  <c r="O70" i="32"/>
  <c r="O255" i="32"/>
  <c r="O378" i="32"/>
  <c r="O137" i="32"/>
  <c r="O292" i="32"/>
  <c r="O80" i="32"/>
  <c r="O385" i="32"/>
  <c r="O458" i="32"/>
  <c r="O446" i="32"/>
  <c r="O50" i="32"/>
  <c r="O331" i="32"/>
  <c r="O307" i="32"/>
  <c r="O248" i="32"/>
  <c r="O95" i="32"/>
  <c r="O444" i="32"/>
  <c r="O14" i="32"/>
  <c r="O336" i="32"/>
  <c r="O38" i="32"/>
  <c r="O132" i="32"/>
  <c r="O304" i="32"/>
  <c r="O482" i="32"/>
  <c r="O324" i="32"/>
  <c r="O477" i="32"/>
  <c r="O309" i="32"/>
  <c r="O418" i="32"/>
  <c r="O392" i="32"/>
  <c r="O494" i="32"/>
  <c r="O422" i="32"/>
  <c r="O241" i="32"/>
  <c r="O344" i="32"/>
  <c r="O493" i="32"/>
  <c r="O88" i="32"/>
  <c r="O34" i="32"/>
  <c r="O128" i="32"/>
  <c r="O279" i="32"/>
  <c r="O298" i="32"/>
  <c r="O303" i="32"/>
  <c r="O107" i="32"/>
  <c r="O251" i="32"/>
  <c r="O91" i="32"/>
  <c r="O254" i="32"/>
  <c r="O52" i="32"/>
  <c r="O106" i="32"/>
  <c r="O76" i="32"/>
  <c r="O13" i="32"/>
  <c r="O316" i="32"/>
  <c r="O165" i="32"/>
  <c r="O133" i="32"/>
  <c r="O263" i="32"/>
  <c r="O187" i="32"/>
  <c r="O443" i="32"/>
  <c r="O257" i="32"/>
  <c r="O285" i="32"/>
  <c r="O85" i="32"/>
  <c r="O166" i="32"/>
  <c r="O348" i="32"/>
  <c r="O384" i="32"/>
  <c r="O410" i="32"/>
  <c r="O216" i="32"/>
  <c r="O236" i="32"/>
  <c r="O373" i="32"/>
  <c r="O372" i="32"/>
  <c r="O390" i="32"/>
  <c r="O432" i="32"/>
  <c r="O498" i="32"/>
  <c r="O227" i="32"/>
  <c r="O402" i="32"/>
  <c r="O101" i="32"/>
  <c r="O79" i="32"/>
  <c r="O490" i="32"/>
  <c r="O340" i="32"/>
  <c r="O16" i="32"/>
  <c r="O74" i="32"/>
  <c r="O455" i="32"/>
  <c r="O28" i="32"/>
  <c r="O94" i="32"/>
  <c r="O123" i="32"/>
  <c r="O280" i="32"/>
  <c r="O226" i="32"/>
  <c r="O485" i="32"/>
  <c r="O62" i="32"/>
  <c r="O219" i="32"/>
  <c r="O144" i="32"/>
  <c r="O319" i="32"/>
  <c r="O139" i="32"/>
  <c r="O470" i="32"/>
  <c r="O164" i="32"/>
  <c r="O233" i="32"/>
  <c r="O247" i="32"/>
  <c r="O266" i="32"/>
  <c r="O360" i="32"/>
  <c r="O421" i="32"/>
  <c r="O431" i="32"/>
  <c r="O26" i="32"/>
  <c r="O291" i="32"/>
  <c r="O337" i="32"/>
  <c r="O349" i="32"/>
  <c r="O468" i="32"/>
  <c r="O323" i="32"/>
  <c r="O386" i="32"/>
  <c r="O178" i="32"/>
  <c r="O231" i="32"/>
  <c r="O176" i="32"/>
  <c r="O355" i="32"/>
  <c r="O127" i="32"/>
  <c r="O145" i="32"/>
  <c r="O398" i="32"/>
  <c r="O192" i="32"/>
  <c r="O456" i="32"/>
  <c r="O40" i="32"/>
  <c r="O163" i="32"/>
  <c r="O180" i="32"/>
  <c r="O112" i="32"/>
  <c r="O186" i="32"/>
  <c r="O173" i="32"/>
  <c r="O273" i="32"/>
  <c r="O434" i="32"/>
  <c r="C2" i="32" l="1"/>
  <c r="L2" i="32" l="1"/>
  <c r="D2" i="32"/>
  <c r="O2" i="32" l="1"/>
  <c r="BY5" i="35" l="1"/>
  <c r="BV5" i="35"/>
  <c r="BS5" i="35"/>
  <c r="BP6" i="35"/>
  <c r="BM5" i="35"/>
  <c r="BI8" i="35"/>
  <c r="U9" i="32"/>
  <c r="AA3" i="32" l="1"/>
  <c r="AA4" i="32"/>
  <c r="AA5" i="32"/>
  <c r="AA6" i="32"/>
  <c r="AA7" i="32"/>
  <c r="AA8" i="32"/>
  <c r="AA9" i="32"/>
  <c r="AA10" i="32"/>
  <c r="AA11" i="32"/>
  <c r="AA12" i="32"/>
  <c r="AA13" i="32"/>
  <c r="AA14" i="32"/>
  <c r="AA15" i="32"/>
  <c r="AA16" i="32"/>
  <c r="AA17" i="32"/>
  <c r="AA18" i="32"/>
  <c r="AA19" i="32"/>
  <c r="AA20" i="32"/>
  <c r="AA21" i="32"/>
  <c r="AA22" i="32"/>
  <c r="AA23" i="32"/>
  <c r="AA24" i="32"/>
  <c r="AA25" i="32"/>
  <c r="AA26" i="32"/>
  <c r="AA27" i="32"/>
  <c r="AA28" i="32"/>
  <c r="AA29" i="32"/>
  <c r="AA30" i="32"/>
  <c r="AA31" i="32"/>
  <c r="AA2" i="32"/>
  <c r="I9" i="9" l="1"/>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8" i="9"/>
  <c r="U27" i="32" l="1"/>
  <c r="R4" i="24"/>
  <c r="Q4" i="24"/>
  <c r="V2" i="32" l="1" a="1"/>
  <c r="V2" i="32" s="1"/>
  <c r="V3" i="32" s="1" a="1"/>
  <c r="V3" i="32" s="1"/>
  <c r="V4" i="32" l="1" a="1"/>
  <c r="V4" i="32" s="1"/>
  <c r="V5" i="32" l="1" a="1"/>
  <c r="V5" i="32" s="1"/>
  <c r="V6" i="32" l="1" a="1"/>
  <c r="V6" i="32" s="1"/>
  <c r="V7" i="32" l="1" a="1"/>
  <c r="V7" i="32" s="1"/>
  <c r="V8" i="32" l="1" a="1"/>
  <c r="V8" i="32" s="1"/>
  <c r="V9" i="32" l="1" a="1"/>
  <c r="V9" i="32" s="1"/>
  <c r="V10" i="32" s="1" a="1"/>
  <c r="V10" i="32" s="1"/>
  <c r="V11" i="32" s="1" a="1"/>
  <c r="V11" i="32" s="1"/>
  <c r="V12" i="32" s="1" a="1"/>
  <c r="V12" i="32" s="1"/>
  <c r="V13" i="32" s="1" a="1"/>
  <c r="V13" i="32" s="1"/>
  <c r="V14" i="32" l="1" a="1"/>
  <c r="V14" i="32" s="1"/>
  <c r="V15" i="32" s="1" a="1"/>
  <c r="V15" i="32" s="1"/>
  <c r="V16" i="32" s="1" a="1"/>
  <c r="V16" i="32" s="1"/>
  <c r="V17" i="32" s="1" a="1"/>
  <c r="V17" i="32" s="1"/>
  <c r="V18" i="32" s="1" a="1"/>
  <c r="V18" i="32" s="1"/>
  <c r="V19" i="32" s="1" a="1"/>
  <c r="V19" i="32" s="1"/>
  <c r="V20" i="32" s="1" a="1"/>
  <c r="V20" i="32" s="1"/>
  <c r="V21" i="32" s="1" a="1"/>
  <c r="V21" i="32" s="1"/>
  <c r="V22" i="32" s="1" a="1"/>
  <c r="V22" i="32" s="1"/>
  <c r="CW3" i="35" l="1" a="1"/>
  <c r="CW3" i="35" s="1"/>
  <c r="CX3" i="35" a="1"/>
  <c r="CX3" i="35" s="1"/>
  <c r="CY3" i="35" a="1"/>
  <c r="CY3" i="35" s="1"/>
  <c r="CZ3" i="35" a="1"/>
  <c r="CZ3" i="35" s="1"/>
  <c r="DA3" i="35" a="1"/>
  <c r="DA3" i="35" s="1"/>
  <c r="CW4" i="35" a="1"/>
  <c r="CW4" i="35" s="1"/>
  <c r="CX4" i="35" a="1"/>
  <c r="CX4" i="35" s="1"/>
  <c r="CY4" i="35" a="1"/>
  <c r="CY4" i="35" s="1"/>
  <c r="CZ4" i="35" a="1"/>
  <c r="CZ4" i="35" s="1"/>
  <c r="DA4" i="35" a="1"/>
  <c r="DA4" i="35" s="1"/>
  <c r="CW5" i="35" a="1"/>
  <c r="CW5" i="35" s="1"/>
  <c r="CX5" i="35" a="1"/>
  <c r="CX5" i="35" s="1"/>
  <c r="CY5" i="35" a="1"/>
  <c r="CY5" i="35" s="1"/>
  <c r="CZ5" i="35" a="1"/>
  <c r="CZ5" i="35" s="1"/>
  <c r="DA5" i="35" a="1"/>
  <c r="DA5" i="35" s="1"/>
  <c r="CW6" i="35" a="1"/>
  <c r="CW6" i="35" s="1"/>
  <c r="CX6" i="35" a="1"/>
  <c r="CX6" i="35" s="1"/>
  <c r="CY6" i="35" a="1"/>
  <c r="CY6" i="35" s="1"/>
  <c r="CZ6" i="35" a="1"/>
  <c r="CZ6" i="35" s="1"/>
  <c r="DA6" i="35" a="1"/>
  <c r="DA6" i="35" s="1"/>
  <c r="CW7" i="35" a="1"/>
  <c r="CW7" i="35" s="1"/>
  <c r="CX7" i="35" a="1"/>
  <c r="CX7" i="35" s="1"/>
  <c r="CY7" i="35" a="1"/>
  <c r="CY7" i="35" s="1"/>
  <c r="CZ7" i="35" a="1"/>
  <c r="CZ7" i="35" s="1"/>
  <c r="DA7" i="35" a="1"/>
  <c r="DA7" i="35" s="1"/>
  <c r="CW8" i="35" a="1"/>
  <c r="CW8" i="35" s="1"/>
  <c r="CX8" i="35" a="1"/>
  <c r="CX8" i="35" s="1"/>
  <c r="CY8" i="35" a="1"/>
  <c r="CY8" i="35" s="1"/>
  <c r="CZ8" i="35" a="1"/>
  <c r="CZ8" i="35" s="1"/>
  <c r="DA8" i="35" a="1"/>
  <c r="DA8" i="35" s="1"/>
  <c r="CW9" i="35" a="1"/>
  <c r="CW9" i="35" s="1"/>
  <c r="CX9" i="35" a="1"/>
  <c r="CX9" i="35" s="1"/>
  <c r="CY9" i="35" a="1"/>
  <c r="CY9" i="35" s="1"/>
  <c r="CZ9" i="35" a="1"/>
  <c r="CZ9" i="35" s="1"/>
  <c r="DA9" i="35" a="1"/>
  <c r="DA9" i="35" s="1"/>
  <c r="CW10" i="35" a="1"/>
  <c r="CW10" i="35" s="1"/>
  <c r="CX10" i="35" a="1"/>
  <c r="CX10" i="35" s="1"/>
  <c r="CY10" i="35" a="1"/>
  <c r="CY10" i="35" s="1"/>
  <c r="CZ10" i="35" a="1"/>
  <c r="CZ10" i="35" s="1"/>
  <c r="DA10" i="35" a="1"/>
  <c r="DA10" i="35" s="1"/>
  <c r="CW11" i="35" a="1"/>
  <c r="CW11" i="35" s="1"/>
  <c r="CX11" i="35" a="1"/>
  <c r="CX11" i="35" s="1"/>
  <c r="CY11" i="35" a="1"/>
  <c r="CY11" i="35" s="1"/>
  <c r="CZ11" i="35" a="1"/>
  <c r="CZ11" i="35" s="1"/>
  <c r="DA11" i="35" a="1"/>
  <c r="DA11" i="35" s="1"/>
  <c r="CW12" i="35" a="1"/>
  <c r="CW12" i="35" s="1"/>
  <c r="CX12" i="35" a="1"/>
  <c r="CX12" i="35" s="1"/>
  <c r="CY12" i="35" a="1"/>
  <c r="CY12" i="35" s="1"/>
  <c r="CZ12" i="35" a="1"/>
  <c r="CZ12" i="35" s="1"/>
  <c r="DA12" i="35" a="1"/>
  <c r="DA12" i="35" s="1"/>
  <c r="CW13" i="35" a="1"/>
  <c r="CW13" i="35" s="1"/>
  <c r="CX13" i="35" a="1"/>
  <c r="CX13" i="35" s="1"/>
  <c r="CY13" i="35" a="1"/>
  <c r="CY13" i="35" s="1"/>
  <c r="CZ13" i="35" a="1"/>
  <c r="CZ13" i="35" s="1"/>
  <c r="DA13" i="35" a="1"/>
  <c r="DA13" i="35" s="1"/>
  <c r="CW14" i="35" a="1"/>
  <c r="CW14" i="35" s="1"/>
  <c r="CX14" i="35" a="1"/>
  <c r="CX14" i="35" s="1"/>
  <c r="CY14" i="35" a="1"/>
  <c r="CY14" i="35" s="1"/>
  <c r="CZ14" i="35" a="1"/>
  <c r="CZ14" i="35" s="1"/>
  <c r="DA14" i="35" a="1"/>
  <c r="DA14" i="35" s="1"/>
  <c r="CW15" i="35" a="1"/>
  <c r="CW15" i="35" s="1"/>
  <c r="CX15" i="35" a="1"/>
  <c r="CX15" i="35" s="1"/>
  <c r="CY15" i="35" a="1"/>
  <c r="CY15" i="35" s="1"/>
  <c r="CZ15" i="35" a="1"/>
  <c r="CZ15" i="35" s="1"/>
  <c r="DA15" i="35" a="1"/>
  <c r="DA15" i="35" s="1"/>
  <c r="CW16" i="35" a="1"/>
  <c r="CW16" i="35" s="1"/>
  <c r="CX16" i="35" a="1"/>
  <c r="CX16" i="35" s="1"/>
  <c r="CY16" i="35" a="1"/>
  <c r="CY16" i="35" s="1"/>
  <c r="CZ16" i="35" a="1"/>
  <c r="CZ16" i="35" s="1"/>
  <c r="DA16" i="35" a="1"/>
  <c r="DA16" i="35" s="1"/>
  <c r="CW17" i="35" a="1"/>
  <c r="CW17" i="35" s="1"/>
  <c r="CX17" i="35" a="1"/>
  <c r="CX17" i="35" s="1"/>
  <c r="CY17" i="35" a="1"/>
  <c r="CY17" i="35" s="1"/>
  <c r="CZ17" i="35" a="1"/>
  <c r="CZ17" i="35" s="1"/>
  <c r="DA17" i="35" a="1"/>
  <c r="DA17" i="35" s="1"/>
  <c r="CW18" i="35" a="1"/>
  <c r="CW18" i="35" s="1"/>
  <c r="CX18" i="35" a="1"/>
  <c r="CX18" i="35" s="1"/>
  <c r="CY18" i="35" a="1"/>
  <c r="CY18" i="35" s="1"/>
  <c r="CZ18" i="35" a="1"/>
  <c r="CZ18" i="35" s="1"/>
  <c r="DA18" i="35" a="1"/>
  <c r="DA18" i="35" s="1"/>
  <c r="CW19" i="35" a="1"/>
  <c r="CW19" i="35" s="1"/>
  <c r="CX19" i="35" a="1"/>
  <c r="CX19" i="35" s="1"/>
  <c r="CY19" i="35" a="1"/>
  <c r="CY19" i="35" s="1"/>
  <c r="CZ19" i="35" a="1"/>
  <c r="CZ19" i="35" s="1"/>
  <c r="DA19" i="35" a="1"/>
  <c r="DA19" i="35" s="1"/>
  <c r="CW20" i="35" a="1"/>
  <c r="CW20" i="35" s="1"/>
  <c r="CX20" i="35" a="1"/>
  <c r="CX20" i="35" s="1"/>
  <c r="CY20" i="35" a="1"/>
  <c r="CY20" i="35" s="1"/>
  <c r="CZ20" i="35" a="1"/>
  <c r="CZ20" i="35" s="1"/>
  <c r="DA20" i="35" a="1"/>
  <c r="DA20" i="35" s="1"/>
  <c r="CW21" i="35" a="1"/>
  <c r="CW21" i="35" s="1"/>
  <c r="CX21" i="35" a="1"/>
  <c r="CX21" i="35" s="1"/>
  <c r="CY21" i="35" a="1"/>
  <c r="CY21" i="35" s="1"/>
  <c r="CZ21" i="35" a="1"/>
  <c r="CZ21" i="35" s="1"/>
  <c r="DA21" i="35" a="1"/>
  <c r="DA21" i="35" s="1"/>
  <c r="CW22" i="35" a="1"/>
  <c r="CW22" i="35" s="1"/>
  <c r="CX22" i="35" a="1"/>
  <c r="CX22" i="35" s="1"/>
  <c r="CY22" i="35" a="1"/>
  <c r="CY22" i="35" s="1"/>
  <c r="CZ22" i="35" a="1"/>
  <c r="CZ22" i="35" s="1"/>
  <c r="DA22" i="35" a="1"/>
  <c r="DA22" i="35" s="1"/>
  <c r="CW23" i="35" a="1"/>
  <c r="CW23" i="35" s="1"/>
  <c r="CX23" i="35" a="1"/>
  <c r="CX23" i="35" s="1"/>
  <c r="CY23" i="35" a="1"/>
  <c r="CY23" i="35" s="1"/>
  <c r="CZ23" i="35" a="1"/>
  <c r="CZ23" i="35" s="1"/>
  <c r="DA23" i="35" a="1"/>
  <c r="DA23" i="35" s="1"/>
  <c r="CW24" i="35" a="1"/>
  <c r="CW24" i="35" s="1"/>
  <c r="CX24" i="35" a="1"/>
  <c r="CX24" i="35" s="1"/>
  <c r="CY24" i="35" a="1"/>
  <c r="CY24" i="35" s="1"/>
  <c r="CZ24" i="35" a="1"/>
  <c r="CZ24" i="35" s="1"/>
  <c r="DA24" i="35" a="1"/>
  <c r="DA24" i="35" s="1"/>
  <c r="CW25" i="35" a="1"/>
  <c r="CW25" i="35" s="1"/>
  <c r="CX25" i="35" a="1"/>
  <c r="CX25" i="35" s="1"/>
  <c r="CY25" i="35" a="1"/>
  <c r="CY25" i="35" s="1"/>
  <c r="CZ25" i="35" a="1"/>
  <c r="CZ25" i="35" s="1"/>
  <c r="DA25" i="35" a="1"/>
  <c r="DA25" i="35" s="1"/>
  <c r="CW26" i="35" a="1"/>
  <c r="CW26" i="35" s="1"/>
  <c r="CX26" i="35" a="1"/>
  <c r="CX26" i="35" s="1"/>
  <c r="CY26" i="35" a="1"/>
  <c r="CY26" i="35" s="1"/>
  <c r="CZ26" i="35" a="1"/>
  <c r="CZ26" i="35" s="1"/>
  <c r="DA26" i="35" a="1"/>
  <c r="DA26" i="35" s="1"/>
  <c r="CW27" i="35" a="1"/>
  <c r="CW27" i="35" s="1"/>
  <c r="CX27" i="35" a="1"/>
  <c r="CX27" i="35" s="1"/>
  <c r="CY27" i="35" a="1"/>
  <c r="CY27" i="35" s="1"/>
  <c r="CZ27" i="35" a="1"/>
  <c r="CZ27" i="35" s="1"/>
  <c r="DA27" i="35" a="1"/>
  <c r="DA27" i="35" s="1"/>
  <c r="CW28" i="35" a="1"/>
  <c r="CW28" i="35" s="1"/>
  <c r="CX28" i="35" a="1"/>
  <c r="CX28" i="35" s="1"/>
  <c r="CY28" i="35" a="1"/>
  <c r="CY28" i="35" s="1"/>
  <c r="CZ28" i="35" a="1"/>
  <c r="CZ28" i="35" s="1"/>
  <c r="DA28" i="35" a="1"/>
  <c r="DA28" i="35" s="1"/>
  <c r="CW29" i="35" a="1"/>
  <c r="CW29" i="35" s="1"/>
  <c r="CX29" i="35" a="1"/>
  <c r="CX29" i="35" s="1"/>
  <c r="CY29" i="35" a="1"/>
  <c r="CY29" i="35" s="1"/>
  <c r="CZ29" i="35" a="1"/>
  <c r="CZ29" i="35" s="1"/>
  <c r="DA29" i="35" a="1"/>
  <c r="DA29" i="35" s="1"/>
  <c r="CW30" i="35" a="1"/>
  <c r="CW30" i="35" s="1"/>
  <c r="CX30" i="35" a="1"/>
  <c r="CX30" i="35" s="1"/>
  <c r="CY30" i="35" a="1"/>
  <c r="CY30" i="35" s="1"/>
  <c r="CZ30" i="35" a="1"/>
  <c r="CZ30" i="35" s="1"/>
  <c r="DA30" i="35" a="1"/>
  <c r="DA30" i="35" s="1"/>
  <c r="CW31" i="35" a="1"/>
  <c r="CW31" i="35" s="1"/>
  <c r="CX31" i="35" a="1"/>
  <c r="CX31" i="35" s="1"/>
  <c r="CY31" i="35" a="1"/>
  <c r="CY31" i="35" s="1"/>
  <c r="CZ31" i="35" a="1"/>
  <c r="CZ31" i="35" s="1"/>
  <c r="DA31" i="35" a="1"/>
  <c r="DA31" i="35" s="1"/>
  <c r="DA2" i="35" a="1"/>
  <c r="DA2" i="35" s="1"/>
  <c r="CZ2" i="35" a="1"/>
  <c r="CZ2" i="35" s="1"/>
  <c r="CY2" i="35" a="1"/>
  <c r="CY2" i="35" s="1"/>
  <c r="CX2" i="35" a="1"/>
  <c r="CX2" i="35" s="1"/>
  <c r="CW2" i="35" a="1"/>
  <c r="CW2" i="35" s="1"/>
  <c r="CV3" i="35" a="1"/>
  <c r="CV3" i="35" s="1"/>
  <c r="CV4" i="35" a="1"/>
  <c r="CV4" i="35" s="1"/>
  <c r="CV5" i="35" a="1"/>
  <c r="CV5" i="35" s="1"/>
  <c r="CV6" i="35" a="1"/>
  <c r="CV6" i="35" s="1"/>
  <c r="CV7" i="35" a="1"/>
  <c r="CV7" i="35" s="1"/>
  <c r="CV8" i="35" a="1"/>
  <c r="CV8" i="35" s="1"/>
  <c r="CV9" i="35" a="1"/>
  <c r="CV9" i="35" s="1"/>
  <c r="CV10" i="35" a="1"/>
  <c r="CV10" i="35" s="1"/>
  <c r="CV11" i="35" a="1"/>
  <c r="CV11" i="35" s="1"/>
  <c r="CV12" i="35" a="1"/>
  <c r="CV12" i="35" s="1"/>
  <c r="CV13" i="35" a="1"/>
  <c r="CV13" i="35" s="1"/>
  <c r="CV14" i="35" a="1"/>
  <c r="CV14" i="35" s="1"/>
  <c r="CV15" i="35" a="1"/>
  <c r="CV15" i="35" s="1"/>
  <c r="CV16" i="35" a="1"/>
  <c r="CV16" i="35" s="1"/>
  <c r="CV17" i="35" a="1"/>
  <c r="CV17" i="35" s="1"/>
  <c r="CV18" i="35" a="1"/>
  <c r="CV18" i="35" s="1"/>
  <c r="CV19" i="35" a="1"/>
  <c r="CV19" i="35" s="1"/>
  <c r="CV20" i="35" a="1"/>
  <c r="CV20" i="35" s="1"/>
  <c r="CV21" i="35" a="1"/>
  <c r="CV21" i="35" s="1"/>
  <c r="CV22" i="35" a="1"/>
  <c r="CV22" i="35" s="1"/>
  <c r="CV23" i="35" a="1"/>
  <c r="CV23" i="35" s="1"/>
  <c r="CV24" i="35" a="1"/>
  <c r="CV24" i="35" s="1"/>
  <c r="CV25" i="35" a="1"/>
  <c r="CV25" i="35" s="1"/>
  <c r="CV26" i="35" a="1"/>
  <c r="CV26" i="35" s="1"/>
  <c r="CV27" i="35" a="1"/>
  <c r="CV27" i="35" s="1"/>
  <c r="CV28" i="35" a="1"/>
  <c r="CV28" i="35" s="1"/>
  <c r="CV29" i="35" a="1"/>
  <c r="CV29" i="35" s="1"/>
  <c r="CV30" i="35" a="1"/>
  <c r="CV30" i="35" s="1"/>
  <c r="CV31" i="35" a="1"/>
  <c r="CV31" i="35" s="1"/>
  <c r="CV2" i="35" a="1"/>
  <c r="CV2" i="35" s="1"/>
  <c r="AZ15" i="32" l="1"/>
  <c r="BL3" i="32" l="1"/>
  <c r="BL4" i="32"/>
  <c r="BL5" i="32"/>
  <c r="BL6" i="32"/>
  <c r="BL7" i="32"/>
  <c r="BL8" i="32"/>
  <c r="BL9" i="32"/>
  <c r="BL10" i="32"/>
  <c r="BL11" i="32"/>
  <c r="BL12" i="32"/>
  <c r="BL13" i="32"/>
  <c r="BL14" i="32"/>
  <c r="BL15" i="32"/>
  <c r="BL16" i="32"/>
  <c r="BL17" i="32"/>
  <c r="BL18" i="32"/>
  <c r="BL19" i="32"/>
  <c r="BL20" i="32"/>
  <c r="BL21" i="32"/>
  <c r="BL22" i="32"/>
  <c r="BL23" i="32"/>
  <c r="BL24" i="32"/>
  <c r="BL25" i="32"/>
  <c r="BL26" i="32"/>
  <c r="BL27" i="32"/>
  <c r="BL28" i="32"/>
  <c r="BL29" i="32"/>
  <c r="BL30" i="32"/>
  <c r="BN30" i="32" s="1"/>
  <c r="BL31" i="32"/>
  <c r="BL2" i="32"/>
  <c r="BN29" i="32" l="1"/>
  <c r="BN23" i="32"/>
  <c r="BN10" i="32"/>
  <c r="BN6" i="32"/>
  <c r="BN27" i="32"/>
  <c r="BN26" i="32"/>
  <c r="BN28" i="32"/>
  <c r="BN21" i="32"/>
  <c r="BN9" i="32"/>
  <c r="BN25" i="32"/>
  <c r="BN11" i="32"/>
  <c r="BN20" i="32"/>
  <c r="BN19" i="32"/>
  <c r="BN15" i="32"/>
  <c r="BN8" i="32"/>
  <c r="BN22" i="32"/>
  <c r="BN7" i="32"/>
  <c r="BN18" i="32"/>
  <c r="BN13" i="32"/>
  <c r="BN24" i="32"/>
  <c r="BN12" i="32"/>
  <c r="BN17" i="32"/>
  <c r="BN5" i="32"/>
  <c r="BN4" i="32"/>
  <c r="BN14" i="32"/>
  <c r="BN3" i="32"/>
  <c r="BN2" i="32"/>
  <c r="BM31" i="32" s="1"/>
  <c r="BN16" i="32"/>
  <c r="BN31" i="32"/>
  <c r="BM30" i="32" l="1"/>
  <c r="BM29" i="32"/>
  <c r="BM28" i="32"/>
  <c r="BM26" i="32"/>
  <c r="BM27" i="32"/>
  <c r="BM24" i="32"/>
  <c r="BM25" i="32"/>
  <c r="BB31" i="35" l="1"/>
  <c r="AO31" i="35"/>
  <c r="AR31" i="35" s="1"/>
  <c r="BB30" i="35"/>
  <c r="AO30" i="35"/>
  <c r="AR30" i="35" s="1"/>
  <c r="BB29" i="35"/>
  <c r="AO29" i="35"/>
  <c r="AR29" i="35" s="1"/>
  <c r="BB28" i="35"/>
  <c r="AO28" i="35"/>
  <c r="AR28" i="35" s="1"/>
  <c r="BB27" i="35"/>
  <c r="AO27" i="35"/>
  <c r="AR27" i="35" s="1"/>
  <c r="BB26" i="35"/>
  <c r="AO26" i="35"/>
  <c r="AR26" i="35" s="1"/>
  <c r="BB25" i="35"/>
  <c r="AO25" i="35"/>
  <c r="AR25" i="35" s="1"/>
  <c r="BB24" i="35"/>
  <c r="AO24" i="35"/>
  <c r="AR24" i="35" s="1"/>
  <c r="BB23" i="35"/>
  <c r="AO23" i="35"/>
  <c r="AR23" i="35" s="1"/>
  <c r="BB22" i="35"/>
  <c r="AO22" i="35"/>
  <c r="AR22" i="35" s="1"/>
  <c r="BB21" i="35"/>
  <c r="AO21" i="35"/>
  <c r="AR21" i="35" s="1"/>
  <c r="BB20" i="35"/>
  <c r="AO20" i="35"/>
  <c r="AR20" i="35" s="1"/>
  <c r="BB19" i="35"/>
  <c r="AO19" i="35"/>
  <c r="AR19" i="35" s="1"/>
  <c r="BB18" i="35"/>
  <c r="AO18" i="35"/>
  <c r="AR18" i="35" s="1"/>
  <c r="BB17" i="35"/>
  <c r="AO17" i="35"/>
  <c r="AR17" i="35" s="1"/>
  <c r="BB16" i="35"/>
  <c r="AO16" i="35"/>
  <c r="AR16" i="35" s="1"/>
  <c r="BB15" i="35"/>
  <c r="AO15" i="35"/>
  <c r="AR15" i="35" s="1"/>
  <c r="BB14" i="35"/>
  <c r="AO14" i="35"/>
  <c r="AR14" i="35" s="1"/>
  <c r="BB13" i="35"/>
  <c r="AO13" i="35"/>
  <c r="AR13" i="35" s="1"/>
  <c r="BB12" i="35"/>
  <c r="AO12" i="35"/>
  <c r="BB11" i="35"/>
  <c r="AO11" i="35"/>
  <c r="BB10" i="35"/>
  <c r="AO10" i="35"/>
  <c r="BB9" i="35"/>
  <c r="AO9" i="35"/>
  <c r="BB8" i="35"/>
  <c r="AO8" i="35"/>
  <c r="BB7" i="35"/>
  <c r="AZ7" i="35"/>
  <c r="AO7" i="35"/>
  <c r="BB6" i="35"/>
  <c r="AO6" i="35"/>
  <c r="BB5" i="35"/>
  <c r="AO5" i="35"/>
  <c r="BB4" i="35"/>
  <c r="AO4" i="35"/>
  <c r="BB3" i="35"/>
  <c r="AO3" i="35"/>
  <c r="BB2" i="35"/>
  <c r="AO2" i="35"/>
  <c r="AZ1" i="35"/>
  <c r="AZ14" i="32"/>
  <c r="T7" i="32"/>
  <c r="AJ3" i="32" a="1"/>
  <c r="AJ3" i="32" s="1"/>
  <c r="W101" i="31"/>
  <c r="X101" i="31" s="1"/>
  <c r="C101" i="31"/>
  <c r="G101" i="31" s="1"/>
  <c r="W100" i="31"/>
  <c r="Z100" i="31" s="1"/>
  <c r="C100" i="31"/>
  <c r="G100" i="31" s="1"/>
  <c r="W99" i="31"/>
  <c r="Z99" i="31" s="1"/>
  <c r="C99" i="31"/>
  <c r="G99" i="31" s="1"/>
  <c r="W98" i="31"/>
  <c r="X98" i="31" s="1"/>
  <c r="C98" i="31"/>
  <c r="F98" i="31" s="1"/>
  <c r="W97" i="31"/>
  <c r="Z97" i="31" s="1"/>
  <c r="C97" i="31"/>
  <c r="E97" i="31" s="1"/>
  <c r="W96" i="31"/>
  <c r="Z96" i="31" s="1"/>
  <c r="C96" i="31"/>
  <c r="G96" i="31" s="1"/>
  <c r="W95" i="31"/>
  <c r="Z95" i="31" s="1"/>
  <c r="C95" i="31"/>
  <c r="G95" i="31" s="1"/>
  <c r="W94" i="31"/>
  <c r="C94" i="31"/>
  <c r="F94" i="31" s="1"/>
  <c r="W93" i="31"/>
  <c r="Y93" i="31" s="1"/>
  <c r="C93" i="31"/>
  <c r="D93" i="31" s="1"/>
  <c r="W92" i="31"/>
  <c r="X92" i="31" s="1"/>
  <c r="C92" i="31"/>
  <c r="D92" i="31" s="1"/>
  <c r="W91" i="31"/>
  <c r="Y91" i="31" s="1"/>
  <c r="C91" i="31"/>
  <c r="G91" i="31" s="1"/>
  <c r="W90" i="31"/>
  <c r="Z90" i="31" s="1"/>
  <c r="C90" i="31"/>
  <c r="F90" i="31" s="1"/>
  <c r="W89" i="31"/>
  <c r="C89" i="31"/>
  <c r="G89" i="31" s="1"/>
  <c r="W88" i="31"/>
  <c r="Z88" i="31" s="1"/>
  <c r="C88" i="31"/>
  <c r="E88" i="31" s="1"/>
  <c r="W87" i="31"/>
  <c r="Y87" i="31" s="1"/>
  <c r="C87" i="31"/>
  <c r="G87" i="31" s="1"/>
  <c r="W86" i="31"/>
  <c r="X86" i="31" s="1"/>
  <c r="C86" i="31"/>
  <c r="F86" i="31" s="1"/>
  <c r="W85" i="31"/>
  <c r="Z85" i="31" s="1"/>
  <c r="C85" i="31"/>
  <c r="E85" i="31" s="1"/>
  <c r="W84" i="31"/>
  <c r="Z84" i="31" s="1"/>
  <c r="C84" i="31"/>
  <c r="D84" i="31" s="1"/>
  <c r="W83" i="31"/>
  <c r="X83" i="31" s="1"/>
  <c r="C83" i="31"/>
  <c r="G83" i="31" s="1"/>
  <c r="W82" i="31"/>
  <c r="C82" i="31"/>
  <c r="F82" i="31" s="1"/>
  <c r="W81" i="31"/>
  <c r="Y81" i="31" s="1"/>
  <c r="C81" i="31"/>
  <c r="G81" i="31" s="1"/>
  <c r="W80" i="31"/>
  <c r="Z80" i="31" s="1"/>
  <c r="C80" i="31"/>
  <c r="E80" i="31" s="1"/>
  <c r="W79" i="31"/>
  <c r="Z79" i="31" s="1"/>
  <c r="C79" i="31"/>
  <c r="G79" i="31" s="1"/>
  <c r="W78" i="31"/>
  <c r="Z78" i="31" s="1"/>
  <c r="C78" i="31"/>
  <c r="F78" i="31" s="1"/>
  <c r="W77" i="31"/>
  <c r="X77" i="31" s="1"/>
  <c r="C77" i="31"/>
  <c r="G77" i="31" s="1"/>
  <c r="W76" i="31"/>
  <c r="Z76" i="31" s="1"/>
  <c r="C76" i="31"/>
  <c r="F76" i="31" s="1"/>
  <c r="W75" i="31"/>
  <c r="Z75" i="31" s="1"/>
  <c r="C75" i="31"/>
  <c r="G75" i="31" s="1"/>
  <c r="W74" i="31"/>
  <c r="X74" i="31" s="1"/>
  <c r="C74" i="31"/>
  <c r="F74" i="31" s="1"/>
  <c r="W73" i="31"/>
  <c r="Z73" i="31" s="1"/>
  <c r="C73" i="31"/>
  <c r="E73" i="31" s="1"/>
  <c r="W72" i="31"/>
  <c r="Z72" i="31" s="1"/>
  <c r="C72" i="31"/>
  <c r="F72" i="31" s="1"/>
  <c r="W71" i="31"/>
  <c r="X71" i="31" s="1"/>
  <c r="C71" i="31"/>
  <c r="G71" i="31" s="1"/>
  <c r="W70" i="31"/>
  <c r="C70" i="31"/>
  <c r="F70" i="31" s="1"/>
  <c r="W69" i="31"/>
  <c r="Y69" i="31" s="1"/>
  <c r="C69" i="31"/>
  <c r="E69" i="31" s="1"/>
  <c r="W68" i="31"/>
  <c r="Z68" i="31" s="1"/>
  <c r="C68" i="31"/>
  <c r="G68" i="31" s="1"/>
  <c r="W67" i="31"/>
  <c r="X67" i="31" s="1"/>
  <c r="C67" i="31"/>
  <c r="G67" i="31" s="1"/>
  <c r="W66" i="31"/>
  <c r="Z66" i="31" s="1"/>
  <c r="C66" i="31"/>
  <c r="F66" i="31" s="1"/>
  <c r="W65" i="31"/>
  <c r="C65" i="31"/>
  <c r="G65" i="31" s="1"/>
  <c r="W64" i="31"/>
  <c r="Z64" i="31" s="1"/>
  <c r="C64" i="31"/>
  <c r="D64" i="31" s="1"/>
  <c r="W63" i="31"/>
  <c r="Y63" i="31" s="1"/>
  <c r="C63" i="31"/>
  <c r="G63" i="31" s="1"/>
  <c r="W62" i="31"/>
  <c r="X62" i="31" s="1"/>
  <c r="C62" i="31"/>
  <c r="F62" i="31" s="1"/>
  <c r="W61" i="31"/>
  <c r="Z61" i="31" s="1"/>
  <c r="C61" i="31"/>
  <c r="E61" i="31" s="1"/>
  <c r="W60" i="31"/>
  <c r="Z60" i="31" s="1"/>
  <c r="C60" i="31"/>
  <c r="D60" i="31" s="1"/>
  <c r="W59" i="31"/>
  <c r="Y59" i="31" s="1"/>
  <c r="C59" i="31"/>
  <c r="G59" i="31" s="1"/>
  <c r="W58" i="31"/>
  <c r="C58" i="31"/>
  <c r="F58" i="31" s="1"/>
  <c r="W57" i="31"/>
  <c r="Y57" i="31" s="1"/>
  <c r="C57" i="31"/>
  <c r="G57" i="31" s="1"/>
  <c r="W56" i="31"/>
  <c r="Z56" i="31" s="1"/>
  <c r="C56" i="31"/>
  <c r="G56" i="31" s="1"/>
  <c r="W55" i="31"/>
  <c r="X55" i="31" s="1"/>
  <c r="C55" i="31"/>
  <c r="G55" i="31" s="1"/>
  <c r="W54" i="31"/>
  <c r="Z54" i="31" s="1"/>
  <c r="C54" i="31"/>
  <c r="F54" i="31" s="1"/>
  <c r="W53" i="31"/>
  <c r="Z53" i="31" s="1"/>
  <c r="C53" i="31"/>
  <c r="F53" i="31" s="1"/>
  <c r="W52" i="31"/>
  <c r="Z52" i="31" s="1"/>
  <c r="C52" i="31"/>
  <c r="D52" i="31" s="1"/>
  <c r="W51" i="31"/>
  <c r="Y51" i="31" s="1"/>
  <c r="C51" i="31"/>
  <c r="G51" i="31" s="1"/>
  <c r="W50" i="31"/>
  <c r="X50" i="31" s="1"/>
  <c r="C50" i="31"/>
  <c r="F50" i="31" s="1"/>
  <c r="W49" i="31"/>
  <c r="Z49" i="31" s="1"/>
  <c r="C49" i="31"/>
  <c r="E49" i="31" s="1"/>
  <c r="W48" i="31"/>
  <c r="Z48" i="31" s="1"/>
  <c r="C48" i="31"/>
  <c r="E48" i="31" s="1"/>
  <c r="W47" i="31"/>
  <c r="X47" i="31" s="1"/>
  <c r="C47" i="31"/>
  <c r="G47" i="31" s="1"/>
  <c r="W46" i="31"/>
  <c r="C46" i="31"/>
  <c r="F46" i="31" s="1"/>
  <c r="W45" i="31"/>
  <c r="Y45" i="31" s="1"/>
  <c r="C45" i="31"/>
  <c r="E45" i="31" s="1"/>
  <c r="W44" i="31"/>
  <c r="Z44" i="31" s="1"/>
  <c r="C44" i="31"/>
  <c r="F44" i="31" s="1"/>
  <c r="W43" i="31"/>
  <c r="X43" i="31" s="1"/>
  <c r="C43" i="31"/>
  <c r="G43" i="31" s="1"/>
  <c r="W42" i="31"/>
  <c r="Z42" i="31" s="1"/>
  <c r="C42" i="31"/>
  <c r="F42" i="31" s="1"/>
  <c r="W41" i="31"/>
  <c r="Z41" i="31" s="1"/>
  <c r="C41" i="31"/>
  <c r="G41" i="31" s="1"/>
  <c r="W40" i="31"/>
  <c r="Z40" i="31" s="1"/>
  <c r="C40" i="31"/>
  <c r="D40" i="31" s="1"/>
  <c r="W39" i="31"/>
  <c r="C39" i="31"/>
  <c r="G39" i="31" s="1"/>
  <c r="W38" i="31"/>
  <c r="X38" i="31" s="1"/>
  <c r="C38" i="31"/>
  <c r="F38" i="31" s="1"/>
  <c r="W37" i="31"/>
  <c r="Z37" i="31" s="1"/>
  <c r="C37" i="31"/>
  <c r="D37" i="31" s="1"/>
  <c r="W36" i="31"/>
  <c r="Y36" i="31" s="1"/>
  <c r="C36" i="31"/>
  <c r="E36" i="31" s="1"/>
  <c r="W35" i="31"/>
  <c r="Z35" i="31" s="1"/>
  <c r="C35" i="31"/>
  <c r="G35" i="31" s="1"/>
  <c r="W34" i="31"/>
  <c r="C34" i="31"/>
  <c r="F34" i="31" s="1"/>
  <c r="W33" i="31"/>
  <c r="Y33" i="31" s="1"/>
  <c r="C33" i="31"/>
  <c r="G33" i="31" s="1"/>
  <c r="W32" i="31"/>
  <c r="Z32" i="31" s="1"/>
  <c r="C32" i="31"/>
  <c r="G32" i="31" s="1"/>
  <c r="W31" i="31"/>
  <c r="Z31" i="31" s="1"/>
  <c r="C31" i="31"/>
  <c r="G31" i="31" s="1"/>
  <c r="W30" i="31"/>
  <c r="Z30" i="31" s="1"/>
  <c r="C30" i="31"/>
  <c r="F30" i="31" s="1"/>
  <c r="W29" i="31"/>
  <c r="Z29" i="31" s="1"/>
  <c r="C29" i="31"/>
  <c r="G29" i="31" s="1"/>
  <c r="W28" i="31"/>
  <c r="Z28" i="31" s="1"/>
  <c r="C28" i="31"/>
  <c r="D28" i="31" s="1"/>
  <c r="W27" i="31"/>
  <c r="C27" i="31"/>
  <c r="G27" i="31" s="1"/>
  <c r="W26" i="31"/>
  <c r="X26" i="31" s="1"/>
  <c r="C26" i="31"/>
  <c r="F26" i="31" s="1"/>
  <c r="W25" i="31"/>
  <c r="Z25" i="31" s="1"/>
  <c r="C25" i="31"/>
  <c r="E25" i="31" s="1"/>
  <c r="W24" i="31"/>
  <c r="Z24" i="31" s="1"/>
  <c r="C24" i="31"/>
  <c r="E24" i="31" s="1"/>
  <c r="W23" i="31"/>
  <c r="Z23" i="31" s="1"/>
  <c r="C23" i="31"/>
  <c r="G23" i="31" s="1"/>
  <c r="W22" i="31"/>
  <c r="C22" i="31"/>
  <c r="F22" i="31" s="1"/>
  <c r="W21" i="31"/>
  <c r="Y21" i="31" s="1"/>
  <c r="C21" i="31"/>
  <c r="G21" i="31" s="1"/>
  <c r="W20" i="31"/>
  <c r="Z20" i="31" s="1"/>
  <c r="C20" i="31"/>
  <c r="D20" i="31" s="1"/>
  <c r="W19" i="31"/>
  <c r="X19" i="31" s="1"/>
  <c r="C19" i="31"/>
  <c r="G19" i="31" s="1"/>
  <c r="W18" i="31"/>
  <c r="Z18" i="31" s="1"/>
  <c r="C18" i="31"/>
  <c r="F18" i="31" s="1"/>
  <c r="W17" i="31"/>
  <c r="Z17" i="31" s="1"/>
  <c r="Q17" i="31"/>
  <c r="C17" i="31"/>
  <c r="D17" i="31" s="1"/>
  <c r="W16" i="31"/>
  <c r="Y16" i="31" s="1"/>
  <c r="C16" i="31"/>
  <c r="D16" i="31" s="1"/>
  <c r="W15" i="31"/>
  <c r="X15" i="31" s="1"/>
  <c r="C15" i="31"/>
  <c r="G15" i="31" s="1"/>
  <c r="W14" i="31"/>
  <c r="Z14" i="31" s="1"/>
  <c r="C14" i="31"/>
  <c r="D14" i="31" s="1"/>
  <c r="W13" i="31"/>
  <c r="X13" i="31" s="1"/>
  <c r="C13" i="31"/>
  <c r="G13" i="31" s="1"/>
  <c r="W12" i="31"/>
  <c r="X12" i="31" s="1"/>
  <c r="C12" i="31"/>
  <c r="F12" i="31" s="1"/>
  <c r="W11" i="31"/>
  <c r="Y11" i="31" s="1"/>
  <c r="Q11" i="31"/>
  <c r="J7" i="36" s="1"/>
  <c r="C11" i="31"/>
  <c r="E11" i="31" s="1"/>
  <c r="W10" i="31"/>
  <c r="X10" i="31" s="1"/>
  <c r="C10" i="31"/>
  <c r="F10" i="31" s="1"/>
  <c r="W9" i="31"/>
  <c r="X9" i="31" s="1"/>
  <c r="C9" i="31"/>
  <c r="G9" i="31" s="1"/>
  <c r="W8" i="31"/>
  <c r="Z8" i="31" s="1"/>
  <c r="Q8" i="31"/>
  <c r="C8" i="31"/>
  <c r="G8" i="31" s="1"/>
  <c r="W7" i="31"/>
  <c r="Z7" i="31" s="1"/>
  <c r="C7" i="31"/>
  <c r="F7" i="31" s="1"/>
  <c r="W6" i="31"/>
  <c r="Y6" i="31" s="1"/>
  <c r="C6" i="31"/>
  <c r="E6" i="31" s="1"/>
  <c r="W5" i="31"/>
  <c r="Z5" i="31" s="1"/>
  <c r="C5" i="31"/>
  <c r="G5" i="31" s="1"/>
  <c r="W4" i="31"/>
  <c r="X4" i="31" s="1"/>
  <c r="C4" i="31"/>
  <c r="G4" i="31" s="1"/>
  <c r="W3" i="31"/>
  <c r="X3" i="31" s="1"/>
  <c r="C3" i="31"/>
  <c r="F3" i="31" s="1"/>
  <c r="W2" i="31"/>
  <c r="X2" i="31" s="1"/>
  <c r="U2" i="31"/>
  <c r="T2" i="31"/>
  <c r="C2" i="31"/>
  <c r="F2" i="31" s="1"/>
  <c r="F4" i="60"/>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8" i="11"/>
  <c r="C7" i="11"/>
  <c r="N138" i="32" l="1"/>
  <c r="N258" i="32"/>
  <c r="N268" i="32"/>
  <c r="N383" i="32"/>
  <c r="N229" i="32"/>
  <c r="N342" i="32"/>
  <c r="M342" i="32" s="1"/>
  <c r="N483" i="32"/>
  <c r="M483" i="32" s="1"/>
  <c r="N63" i="32"/>
  <c r="M63" i="32" s="1"/>
  <c r="N297" i="32"/>
  <c r="M297" i="32" s="1"/>
  <c r="N472" i="32"/>
  <c r="N253" i="32"/>
  <c r="M253" i="32" s="1"/>
  <c r="N487" i="32"/>
  <c r="M487" i="32" s="1"/>
  <c r="N47" i="32"/>
  <c r="N51" i="32"/>
  <c r="N167" i="32"/>
  <c r="N406" i="32"/>
  <c r="N466" i="32"/>
  <c r="N479" i="32"/>
  <c r="M479" i="32" s="1"/>
  <c r="N109" i="32"/>
  <c r="M109" i="32" s="1"/>
  <c r="N293" i="32"/>
  <c r="M293" i="32" s="1"/>
  <c r="N352" i="32"/>
  <c r="M352" i="32" s="1"/>
  <c r="N370" i="32"/>
  <c r="N433" i="32"/>
  <c r="M433" i="32" s="1"/>
  <c r="N220" i="32"/>
  <c r="M220" i="32" s="1"/>
  <c r="N282" i="32"/>
  <c r="N481" i="32"/>
  <c r="N39" i="32"/>
  <c r="N46" i="32"/>
  <c r="N179" i="32"/>
  <c r="N275" i="32"/>
  <c r="N287" i="32"/>
  <c r="M287" i="32" s="1"/>
  <c r="N345" i="32"/>
  <c r="M345" i="32" s="1"/>
  <c r="N357" i="32"/>
  <c r="M357" i="32" s="1"/>
  <c r="N382" i="32"/>
  <c r="N478" i="32"/>
  <c r="M478" i="32" s="1"/>
  <c r="N102" i="32"/>
  <c r="M102" i="32" s="1"/>
  <c r="N108" i="32"/>
  <c r="N168" i="32"/>
  <c r="N177" i="32"/>
  <c r="N75" i="32"/>
  <c r="N99" i="32"/>
  <c r="N105" i="32"/>
  <c r="M105" i="32" s="1"/>
  <c r="N232" i="32"/>
  <c r="M232" i="32" s="1"/>
  <c r="N318" i="32"/>
  <c r="M318" i="32" s="1"/>
  <c r="N328" i="32"/>
  <c r="M328" i="32" s="1"/>
  <c r="N430" i="32"/>
  <c r="N442" i="32"/>
  <c r="M442" i="32" s="1"/>
  <c r="N445" i="32"/>
  <c r="M445" i="32" s="1"/>
  <c r="N454" i="32"/>
  <c r="N471" i="32"/>
  <c r="N491" i="32"/>
  <c r="N57" i="32"/>
  <c r="N90" i="32"/>
  <c r="N142" i="32"/>
  <c r="M142" i="32" s="1"/>
  <c r="N269" i="32"/>
  <c r="N15" i="32"/>
  <c r="M15" i="32" s="1"/>
  <c r="N21" i="32"/>
  <c r="M21" i="32" s="1"/>
  <c r="N27" i="32"/>
  <c r="N64" i="32"/>
  <c r="N3" i="32"/>
  <c r="M3" i="32" s="1"/>
  <c r="N78" i="32"/>
  <c r="N83" i="32"/>
  <c r="N329" i="32"/>
  <c r="N339" i="32"/>
  <c r="N484" i="32"/>
  <c r="N447" i="32"/>
  <c r="M447" i="32" s="1"/>
  <c r="N416" i="32"/>
  <c r="M416" i="32" s="1"/>
  <c r="N294" i="32"/>
  <c r="M294" i="32" s="1"/>
  <c r="N193" i="32"/>
  <c r="M193" i="32" s="1"/>
  <c r="N480" i="32"/>
  <c r="N208" i="32"/>
  <c r="M208" i="32" s="1"/>
  <c r="N475" i="32"/>
  <c r="M475" i="32" s="1"/>
  <c r="N463" i="32"/>
  <c r="N286" i="32"/>
  <c r="N401" i="32"/>
  <c r="N363" i="32"/>
  <c r="N462" i="32"/>
  <c r="N489" i="32"/>
  <c r="N213" i="32"/>
  <c r="M213" i="32" s="1"/>
  <c r="N261" i="32"/>
  <c r="M261" i="32" s="1"/>
  <c r="N245" i="32"/>
  <c r="M245" i="32" s="1"/>
  <c r="N222" i="32"/>
  <c r="N334" i="32"/>
  <c r="N20" i="32"/>
  <c r="M20" i="32" s="1"/>
  <c r="N274" i="32"/>
  <c r="N301" i="32"/>
  <c r="N82" i="32"/>
  <c r="N150" i="32"/>
  <c r="N238" i="32"/>
  <c r="N129" i="32"/>
  <c r="M129" i="32" s="1"/>
  <c r="N48" i="32"/>
  <c r="M48" i="32" s="1"/>
  <c r="N281" i="32"/>
  <c r="M281" i="32" s="1"/>
  <c r="N148" i="32"/>
  <c r="M148" i="32" s="1"/>
  <c r="N126" i="32"/>
  <c r="N151" i="32"/>
  <c r="M151" i="32" s="1"/>
  <c r="N135" i="32"/>
  <c r="M135" i="32" s="1"/>
  <c r="N450" i="32"/>
  <c r="N284" i="32"/>
  <c r="N296" i="32"/>
  <c r="N92" i="32"/>
  <c r="N259" i="32"/>
  <c r="N188" i="32"/>
  <c r="M188" i="32" s="1"/>
  <c r="N215" i="32"/>
  <c r="M215" i="32" s="1"/>
  <c r="N161" i="32"/>
  <c r="M161" i="32" s="1"/>
  <c r="N196" i="32"/>
  <c r="N117" i="32"/>
  <c r="N9" i="32"/>
  <c r="M9" i="32" s="1"/>
  <c r="N41" i="32"/>
  <c r="M41" i="32" s="1"/>
  <c r="N205" i="32"/>
  <c r="N93" i="32"/>
  <c r="N120" i="32"/>
  <c r="N195" i="32"/>
  <c r="N194" i="32"/>
  <c r="N17" i="32"/>
  <c r="M17" i="32" s="1"/>
  <c r="N272" i="32"/>
  <c r="N24" i="32"/>
  <c r="M24" i="32" s="1"/>
  <c r="N246" i="32"/>
  <c r="M246" i="32" s="1"/>
  <c r="N262" i="32"/>
  <c r="N8" i="32"/>
  <c r="N69" i="32"/>
  <c r="M69" i="32" s="1"/>
  <c r="N118" i="32"/>
  <c r="N295" i="32"/>
  <c r="N325" i="32"/>
  <c r="N234" i="32"/>
  <c r="N60" i="32"/>
  <c r="N114" i="32"/>
  <c r="N7" i="32"/>
  <c r="M7" i="32" s="1"/>
  <c r="N270" i="32"/>
  <c r="M270" i="32" s="1"/>
  <c r="N252" i="32"/>
  <c r="M252" i="32" s="1"/>
  <c r="N380" i="32"/>
  <c r="N449" i="32"/>
  <c r="M449" i="32" s="1"/>
  <c r="N140" i="32"/>
  <c r="M140" i="32" s="1"/>
  <c r="N278" i="32"/>
  <c r="N44" i="32"/>
  <c r="N6" i="32"/>
  <c r="N43" i="32"/>
  <c r="N170" i="32"/>
  <c r="N407" i="32"/>
  <c r="M407" i="32" s="1"/>
  <c r="N300" i="32"/>
  <c r="M300" i="32" s="1"/>
  <c r="N277" i="32"/>
  <c r="M277" i="32" s="1"/>
  <c r="N308" i="32"/>
  <c r="M308" i="32" s="1"/>
  <c r="N189" i="32"/>
  <c r="N203" i="32"/>
  <c r="M203" i="32" s="1"/>
  <c r="N33" i="32"/>
  <c r="M33" i="32" s="1"/>
  <c r="N29" i="32"/>
  <c r="N191" i="32"/>
  <c r="N32" i="32"/>
  <c r="N147" i="32"/>
  <c r="N403" i="32"/>
  <c r="N492" i="32"/>
  <c r="N423" i="32"/>
  <c r="M423" i="32" s="1"/>
  <c r="N404" i="32"/>
  <c r="M404" i="32" s="1"/>
  <c r="N289" i="32"/>
  <c r="M289" i="32" s="1"/>
  <c r="N181" i="32"/>
  <c r="N420" i="32"/>
  <c r="M420" i="32" s="1"/>
  <c r="N435" i="32"/>
  <c r="M435" i="32" s="1"/>
  <c r="N56" i="32"/>
  <c r="N394" i="32"/>
  <c r="N364" i="32"/>
  <c r="N500" i="32"/>
  <c r="N381" i="32"/>
  <c r="N136" i="32"/>
  <c r="M136" i="32" s="1"/>
  <c r="N239" i="32"/>
  <c r="M239" i="32" s="1"/>
  <c r="N124" i="32"/>
  <c r="M124" i="32" s="1"/>
  <c r="N97" i="32"/>
  <c r="M97" i="32" s="1"/>
  <c r="N400" i="32"/>
  <c r="N212" i="32"/>
  <c r="M212" i="32" s="1"/>
  <c r="N174" i="32"/>
  <c r="M174" i="32" s="1"/>
  <c r="N228" i="32"/>
  <c r="N197" i="32"/>
  <c r="N415" i="32"/>
  <c r="N58" i="32"/>
  <c r="N338" i="32"/>
  <c r="N453" i="32"/>
  <c r="N169" i="32"/>
  <c r="M169" i="32" s="1"/>
  <c r="N330" i="32"/>
  <c r="M330" i="32" s="1"/>
  <c r="N399" i="32"/>
  <c r="M399" i="32" s="1"/>
  <c r="N361" i="32"/>
  <c r="N469" i="32"/>
  <c r="N365" i="32"/>
  <c r="M365" i="32" s="1"/>
  <c r="N347" i="32"/>
  <c r="N271" i="32"/>
  <c r="N451" i="32"/>
  <c r="N413" i="32"/>
  <c r="N96" i="32"/>
  <c r="N321" i="32"/>
  <c r="M321" i="32" s="1"/>
  <c r="N190" i="32"/>
  <c r="M190" i="32" s="1"/>
  <c r="N327" i="32"/>
  <c r="N264" i="32"/>
  <c r="M264" i="32" s="1"/>
  <c r="N68" i="32"/>
  <c r="N134" i="32"/>
  <c r="M134" i="32" s="1"/>
  <c r="N223" i="32"/>
  <c r="M223" i="32" s="1"/>
  <c r="N125" i="32"/>
  <c r="N377" i="32"/>
  <c r="N260" i="32"/>
  <c r="N36" i="32"/>
  <c r="N457" i="32"/>
  <c r="N89" i="32"/>
  <c r="M89" i="32" s="1"/>
  <c r="N184" i="32"/>
  <c r="M184" i="32" s="1"/>
  <c r="N84" i="32"/>
  <c r="M84" i="32" s="1"/>
  <c r="N22" i="32"/>
  <c r="M22" i="32" s="1"/>
  <c r="N314" i="32"/>
  <c r="N441" i="32"/>
  <c r="M441" i="32" s="1"/>
  <c r="N49" i="32"/>
  <c r="M49" i="32" s="1"/>
  <c r="N312" i="32"/>
  <c r="N256" i="32"/>
  <c r="N37" i="32"/>
  <c r="N460" i="32"/>
  <c r="N440" i="32"/>
  <c r="N326" i="32"/>
  <c r="N5" i="32"/>
  <c r="M5" i="32" s="1"/>
  <c r="N411" i="32"/>
  <c r="M411" i="32" s="1"/>
  <c r="N448" i="32"/>
  <c r="M448" i="32" s="1"/>
  <c r="N379" i="32"/>
  <c r="N376" i="32"/>
  <c r="M376" i="32" s="1"/>
  <c r="N310" i="32"/>
  <c r="N130" i="32"/>
  <c r="N354" i="32"/>
  <c r="N476" i="32"/>
  <c r="N267" i="32"/>
  <c r="N346" i="32"/>
  <c r="N265" i="32"/>
  <c r="M265" i="32" s="1"/>
  <c r="N322" i="32"/>
  <c r="M322" i="32" s="1"/>
  <c r="N122" i="32"/>
  <c r="M122" i="32" s="1"/>
  <c r="N87" i="32"/>
  <c r="M87" i="32" s="1"/>
  <c r="N159" i="32"/>
  <c r="N103" i="32"/>
  <c r="M103" i="32" s="1"/>
  <c r="N425" i="32"/>
  <c r="M425" i="32" s="1"/>
  <c r="N439" i="32"/>
  <c r="N486" i="32"/>
  <c r="N198" i="32"/>
  <c r="N214" i="32"/>
  <c r="N66" i="32"/>
  <c r="N156" i="32"/>
  <c r="M156" i="32" s="1"/>
  <c r="N81" i="32"/>
  <c r="M81" i="32" s="1"/>
  <c r="N171" i="32"/>
  <c r="M171" i="32" s="1"/>
  <c r="N67" i="32"/>
  <c r="M67" i="32" s="1"/>
  <c r="N414" i="32"/>
  <c r="N389" i="32"/>
  <c r="M389" i="32" s="1"/>
  <c r="N224" i="32"/>
  <c r="M224" i="32" s="1"/>
  <c r="N218" i="32"/>
  <c r="N158" i="32"/>
  <c r="N54" i="32"/>
  <c r="N182" i="32"/>
  <c r="N12" i="32"/>
  <c r="N436" i="32"/>
  <c r="N359" i="32"/>
  <c r="M359" i="32" s="1"/>
  <c r="N243" i="32"/>
  <c r="M243" i="32" s="1"/>
  <c r="N209" i="32"/>
  <c r="M209" i="32" s="1"/>
  <c r="N305" i="32"/>
  <c r="N30" i="32"/>
  <c r="M30" i="32" s="1"/>
  <c r="N104" i="32"/>
  <c r="M104" i="32" s="1"/>
  <c r="N237" i="32"/>
  <c r="N409" i="32"/>
  <c r="N412" i="32"/>
  <c r="N368" i="32"/>
  <c r="N496" i="32"/>
  <c r="N149" i="32"/>
  <c r="N210" i="32"/>
  <c r="M210" i="32" s="1"/>
  <c r="N211" i="32"/>
  <c r="M211" i="32" s="1"/>
  <c r="N146" i="32"/>
  <c r="M146" i="32" s="1"/>
  <c r="N341" i="32"/>
  <c r="N375" i="32"/>
  <c r="M375" i="32" s="1"/>
  <c r="N358" i="32"/>
  <c r="M358" i="32" s="1"/>
  <c r="N428" i="32"/>
  <c r="N459" i="32"/>
  <c r="N290" i="32"/>
  <c r="N427" i="32"/>
  <c r="N25" i="32"/>
  <c r="N306" i="32"/>
  <c r="M306" i="32" s="1"/>
  <c r="N143" i="32"/>
  <c r="M143" i="32" s="1"/>
  <c r="N217" i="32"/>
  <c r="M217" i="32" s="1"/>
  <c r="N35" i="32"/>
  <c r="M35" i="32" s="1"/>
  <c r="N495" i="32"/>
  <c r="N152" i="32"/>
  <c r="N396" i="32"/>
  <c r="M396" i="32" s="1"/>
  <c r="N230" i="32"/>
  <c r="N417" i="32"/>
  <c r="N429" i="32"/>
  <c r="N288" i="32"/>
  <c r="N121" i="32"/>
  <c r="N369" i="32"/>
  <c r="M369" i="32" s="1"/>
  <c r="N335" i="32"/>
  <c r="M335" i="32" s="1"/>
  <c r="N387" i="32"/>
  <c r="M387" i="32" s="1"/>
  <c r="N424" i="32"/>
  <c r="M424" i="32" s="1"/>
  <c r="N249" i="32"/>
  <c r="N437" i="32"/>
  <c r="M437" i="32" s="1"/>
  <c r="N438" i="32"/>
  <c r="M438" i="32" s="1"/>
  <c r="N397" i="32"/>
  <c r="N59" i="32"/>
  <c r="N244" i="32"/>
  <c r="N55" i="32"/>
  <c r="N185" i="32"/>
  <c r="N172" i="32"/>
  <c r="N98" i="32"/>
  <c r="M98" i="32" s="1"/>
  <c r="N111" i="32"/>
  <c r="M111" i="32" s="1"/>
  <c r="N53" i="32"/>
  <c r="M53" i="32" s="1"/>
  <c r="N100" i="32"/>
  <c r="N332" i="32"/>
  <c r="M332" i="32" s="1"/>
  <c r="N206" i="32"/>
  <c r="M206" i="32" s="1"/>
  <c r="N131" i="32"/>
  <c r="N371" i="32"/>
  <c r="N276" i="32"/>
  <c r="N408" i="32"/>
  <c r="N501" i="32"/>
  <c r="N317" i="32"/>
  <c r="M317" i="32" s="1"/>
  <c r="N474" i="32"/>
  <c r="M474" i="32" s="1"/>
  <c r="N242" i="32"/>
  <c r="M242" i="32" s="1"/>
  <c r="N426" i="32"/>
  <c r="M426" i="32" s="1"/>
  <c r="N119" i="32"/>
  <c r="N356" i="32"/>
  <c r="M356" i="32" s="1"/>
  <c r="N42" i="32"/>
  <c r="M42" i="32" s="1"/>
  <c r="N162" i="32"/>
  <c r="N464" i="32"/>
  <c r="N374" i="32"/>
  <c r="N221" i="32"/>
  <c r="N201" i="32"/>
  <c r="N343" i="32"/>
  <c r="N153" i="32"/>
  <c r="N155" i="32"/>
  <c r="M155" i="32" s="1"/>
  <c r="N31" i="32"/>
  <c r="M31" i="32" s="1"/>
  <c r="N77" i="32"/>
  <c r="N11" i="32"/>
  <c r="M11" i="32" s="1"/>
  <c r="N473" i="32"/>
  <c r="M473" i="32" s="1"/>
  <c r="N299" i="32"/>
  <c r="N19" i="32"/>
  <c r="N61" i="32"/>
  <c r="N465" i="32"/>
  <c r="N115" i="32"/>
  <c r="N351" i="32"/>
  <c r="M351" i="32" s="1"/>
  <c r="N320" i="32"/>
  <c r="M320" i="32" s="1"/>
  <c r="N141" i="32"/>
  <c r="M141" i="32" s="1"/>
  <c r="N73" i="32"/>
  <c r="M73" i="32" s="1"/>
  <c r="N235" i="32"/>
  <c r="N419" i="32"/>
  <c r="M419" i="32" s="1"/>
  <c r="N366" i="32"/>
  <c r="M366" i="32" s="1"/>
  <c r="N452" i="32"/>
  <c r="N311" i="32"/>
  <c r="N160" i="32"/>
  <c r="N110" i="32"/>
  <c r="N388" i="32"/>
  <c r="N202" i="32"/>
  <c r="M202" i="32" s="1"/>
  <c r="N10" i="32"/>
  <c r="M10" i="32" s="1"/>
  <c r="N154" i="32"/>
  <c r="M154" i="32" s="1"/>
  <c r="N461" i="32"/>
  <c r="M461" i="32" s="1"/>
  <c r="N405" i="32"/>
  <c r="N200" i="32"/>
  <c r="N250" i="32"/>
  <c r="M250" i="32" s="1"/>
  <c r="N395" i="32"/>
  <c r="N283" i="32"/>
  <c r="N350" i="32"/>
  <c r="N499" i="32"/>
  <c r="N391" i="32"/>
  <c r="N199" i="32"/>
  <c r="M199" i="32" s="1"/>
  <c r="N65" i="32"/>
  <c r="M65" i="32" s="1"/>
  <c r="N497" i="32"/>
  <c r="N175" i="32"/>
  <c r="M175" i="32" s="1"/>
  <c r="N302" i="32"/>
  <c r="N116" i="32"/>
  <c r="N86" i="32"/>
  <c r="M86" i="32" s="1"/>
  <c r="N23" i="32"/>
  <c r="N71" i="32"/>
  <c r="N207" i="32"/>
  <c r="N367" i="32"/>
  <c r="N333" i="32"/>
  <c r="N18" i="32"/>
  <c r="M18" i="32" s="1"/>
  <c r="N183" i="32"/>
  <c r="M183" i="32" s="1"/>
  <c r="N45" i="32"/>
  <c r="M45" i="32" s="1"/>
  <c r="N313" i="32"/>
  <c r="M313" i="32" s="1"/>
  <c r="N362" i="32"/>
  <c r="N488" i="32"/>
  <c r="M488" i="32" s="1"/>
  <c r="N72" i="32"/>
  <c r="M72" i="32" s="1"/>
  <c r="N113" i="32"/>
  <c r="N393" i="32"/>
  <c r="N378" i="32"/>
  <c r="N446" i="32"/>
  <c r="N444" i="32"/>
  <c r="N34" i="32"/>
  <c r="M34" i="32" s="1"/>
  <c r="N251" i="32"/>
  <c r="M251" i="32" s="1"/>
  <c r="N13" i="32"/>
  <c r="M13" i="32" s="1"/>
  <c r="N443" i="32"/>
  <c r="M443" i="32" s="1"/>
  <c r="N384" i="32"/>
  <c r="N390" i="32"/>
  <c r="M390" i="32" s="1"/>
  <c r="N164" i="32"/>
  <c r="N431" i="32"/>
  <c r="N323" i="32"/>
  <c r="N163" i="32"/>
  <c r="N434" i="32"/>
  <c r="N127" i="32"/>
  <c r="N324" i="32"/>
  <c r="M324" i="32" s="1"/>
  <c r="N422" i="32"/>
  <c r="M422" i="32" s="1"/>
  <c r="N316" i="32"/>
  <c r="M316" i="32" s="1"/>
  <c r="N410" i="32"/>
  <c r="M410" i="32" s="1"/>
  <c r="N94" i="32"/>
  <c r="N386" i="32"/>
  <c r="M386" i="32" s="1"/>
  <c r="N145" i="32"/>
  <c r="M145" i="32" s="1"/>
  <c r="N26" i="32"/>
  <c r="N216" i="32"/>
  <c r="N123" i="32"/>
  <c r="N112" i="32"/>
  <c r="N344" i="32"/>
  <c r="N85" i="32"/>
  <c r="M85" i="32" s="1"/>
  <c r="N280" i="32"/>
  <c r="N4" i="32"/>
  <c r="M4" i="32" s="1"/>
  <c r="N266" i="32"/>
  <c r="M266" i="32" s="1"/>
  <c r="N418" i="32"/>
  <c r="N166" i="32"/>
  <c r="N226" i="32"/>
  <c r="M226" i="32" s="1"/>
  <c r="N173" i="32"/>
  <c r="N303" i="32"/>
  <c r="N74" i="32"/>
  <c r="N348" i="32"/>
  <c r="N485" i="32"/>
  <c r="N204" i="32"/>
  <c r="N482" i="32"/>
  <c r="M482" i="32" s="1"/>
  <c r="N494" i="32"/>
  <c r="M494" i="32" s="1"/>
  <c r="N79" i="32"/>
  <c r="M79" i="32" s="1"/>
  <c r="N28" i="32"/>
  <c r="N62" i="32"/>
  <c r="M62" i="32" s="1"/>
  <c r="N137" i="32"/>
  <c r="M137" i="32" s="1"/>
  <c r="N128" i="32"/>
  <c r="N219" i="32"/>
  <c r="N180" i="32"/>
  <c r="N165" i="32"/>
  <c r="N291" i="32"/>
  <c r="N133" i="32"/>
  <c r="M133" i="32" s="1"/>
  <c r="N186" i="32"/>
  <c r="M186" i="32" s="1"/>
  <c r="N38" i="32"/>
  <c r="M38" i="32" s="1"/>
  <c r="N263" i="32"/>
  <c r="M263" i="32" s="1"/>
  <c r="N176" i="32"/>
  <c r="N385" i="32"/>
  <c r="M385" i="32" s="1"/>
  <c r="N304" i="32"/>
  <c r="M304" i="32" s="1"/>
  <c r="N455" i="32"/>
  <c r="N392" i="32"/>
  <c r="N40" i="32"/>
  <c r="N240" i="32"/>
  <c r="N50" i="32"/>
  <c r="N432" i="32"/>
  <c r="M432" i="32" s="1"/>
  <c r="N144" i="32"/>
  <c r="M144" i="32" s="1"/>
  <c r="N307" i="32"/>
  <c r="M307" i="32" s="1"/>
  <c r="N353" i="32"/>
  <c r="M353" i="32" s="1"/>
  <c r="N132" i="32"/>
  <c r="N402" i="32"/>
  <c r="N456" i="32"/>
  <c r="M456" i="32" s="1"/>
  <c r="N458" i="32"/>
  <c r="N421" i="32"/>
  <c r="N187" i="32"/>
  <c r="N315" i="32"/>
  <c r="N14" i="32"/>
  <c r="N91" i="32"/>
  <c r="N257" i="32"/>
  <c r="N490" i="32"/>
  <c r="M490" i="32" s="1"/>
  <c r="N233" i="32"/>
  <c r="M233" i="32" s="1"/>
  <c r="N498" i="32"/>
  <c r="N298" i="32"/>
  <c r="M298" i="32" s="1"/>
  <c r="N319" i="32"/>
  <c r="M319" i="32" s="1"/>
  <c r="N192" i="32"/>
  <c r="N52" i="32"/>
  <c r="N227" i="32"/>
  <c r="N337" i="32"/>
  <c r="N157" i="32"/>
  <c r="N373" i="32"/>
  <c r="N360" i="32"/>
  <c r="M360" i="32" s="1"/>
  <c r="N70" i="32"/>
  <c r="M70" i="32" s="1"/>
  <c r="N106" i="32"/>
  <c r="M106" i="32" s="1"/>
  <c r="N107" i="32"/>
  <c r="N101" i="32"/>
  <c r="M101" i="32" s="1"/>
  <c r="N468" i="32"/>
  <c r="M468" i="32" s="1"/>
  <c r="N88" i="32"/>
  <c r="N470" i="32"/>
  <c r="N273" i="32"/>
  <c r="N225" i="32"/>
  <c r="N292" i="32"/>
  <c r="N336" i="32"/>
  <c r="M336" i="32" s="1"/>
  <c r="N477" i="32"/>
  <c r="M477" i="32" s="1"/>
  <c r="N241" i="32"/>
  <c r="M241" i="32" s="1"/>
  <c r="N254" i="32"/>
  <c r="M254" i="32" s="1"/>
  <c r="N236" i="32"/>
  <c r="N231" i="32"/>
  <c r="M231" i="32" s="1"/>
  <c r="N16" i="32"/>
  <c r="M16" i="32" s="1"/>
  <c r="N95" i="32"/>
  <c r="N76" i="32"/>
  <c r="N467" i="32"/>
  <c r="N331" i="32"/>
  <c r="N279" i="32"/>
  <c r="N285" i="32"/>
  <c r="M285" i="32" s="1"/>
  <c r="N340" i="32"/>
  <c r="M340" i="32" s="1"/>
  <c r="N247" i="32"/>
  <c r="M247" i="32" s="1"/>
  <c r="N178" i="32"/>
  <c r="M178" i="32" s="1"/>
  <c r="N398" i="32"/>
  <c r="N80" i="32"/>
  <c r="M80" i="32" s="1"/>
  <c r="N309" i="32"/>
  <c r="M309" i="32" s="1"/>
  <c r="N493" i="32"/>
  <c r="N349" i="32"/>
  <c r="N248" i="32"/>
  <c r="N139" i="32"/>
  <c r="N372" i="32"/>
  <c r="N255" i="32"/>
  <c r="M255" i="32" s="1"/>
  <c r="N355" i="32"/>
  <c r="N2" i="32"/>
  <c r="M2" i="32" s="1"/>
  <c r="M39" i="32"/>
  <c r="P417" i="32"/>
  <c r="P57" i="32"/>
  <c r="M465" i="32"/>
  <c r="M495" i="32"/>
  <c r="P119" i="32"/>
  <c r="P58" i="32"/>
  <c r="M371" i="32"/>
  <c r="M75" i="32"/>
  <c r="M453" i="32"/>
  <c r="P430" i="32"/>
  <c r="P433" i="32"/>
  <c r="P442" i="32"/>
  <c r="P297" i="32"/>
  <c r="P329" i="32"/>
  <c r="P405" i="32"/>
  <c r="P383" i="32"/>
  <c r="M417" i="32"/>
  <c r="M27" i="32"/>
  <c r="P483" i="32"/>
  <c r="P208" i="32"/>
  <c r="P56" i="32"/>
  <c r="M314" i="32"/>
  <c r="P259" i="32"/>
  <c r="M78" i="32"/>
  <c r="P420" i="32"/>
  <c r="M268" i="32"/>
  <c r="P339" i="32"/>
  <c r="M58" i="32"/>
  <c r="M179" i="32"/>
  <c r="M338" i="32"/>
  <c r="P469" i="32"/>
  <c r="M290" i="32"/>
  <c r="P169" i="32"/>
  <c r="M427" i="32"/>
  <c r="P268" i="32"/>
  <c r="P75" i="32"/>
  <c r="P396" i="32"/>
  <c r="M258" i="32"/>
  <c r="M288" i="32"/>
  <c r="M51" i="32"/>
  <c r="P333" i="32"/>
  <c r="P51" i="32"/>
  <c r="M108" i="32"/>
  <c r="P142" i="32"/>
  <c r="P338" i="32"/>
  <c r="P457" i="32"/>
  <c r="P357" i="32"/>
  <c r="P37" i="32"/>
  <c r="P181" i="32"/>
  <c r="P465" i="32"/>
  <c r="M229" i="32"/>
  <c r="P447" i="32"/>
  <c r="P312" i="32"/>
  <c r="M228" i="32"/>
  <c r="P191" i="32"/>
  <c r="P250" i="32"/>
  <c r="P276" i="32"/>
  <c r="M25" i="32"/>
  <c r="P39" i="32"/>
  <c r="P3" i="32"/>
  <c r="P332" i="32"/>
  <c r="P289" i="32"/>
  <c r="M466" i="32"/>
  <c r="M182" i="32"/>
  <c r="P25" i="32"/>
  <c r="P471" i="32"/>
  <c r="P423" i="32"/>
  <c r="P12" i="32"/>
  <c r="P288" i="32"/>
  <c r="M138" i="32"/>
  <c r="M162" i="32"/>
  <c r="P179" i="32"/>
  <c r="P244" i="32"/>
  <c r="P262" i="32"/>
  <c r="P480" i="32"/>
  <c r="P322" i="32"/>
  <c r="P320" i="32"/>
  <c r="P49" i="32"/>
  <c r="M170" i="32"/>
  <c r="M46" i="32"/>
  <c r="P454" i="32"/>
  <c r="M457" i="32"/>
  <c r="P435" i="32"/>
  <c r="P270" i="32"/>
  <c r="P121" i="32"/>
  <c r="P77" i="32"/>
  <c r="P239" i="32"/>
  <c r="M177" i="32"/>
  <c r="P484" i="32"/>
  <c r="P350" i="32"/>
  <c r="M454" i="32"/>
  <c r="P162" i="32"/>
  <c r="M276" i="32"/>
  <c r="P406" i="32"/>
  <c r="P125" i="32"/>
  <c r="M481" i="32"/>
  <c r="P146" i="32"/>
  <c r="M464" i="32"/>
  <c r="P253" i="32"/>
  <c r="M405" i="32"/>
  <c r="M181" i="32"/>
  <c r="P114" i="32"/>
  <c r="M484" i="32"/>
  <c r="M269" i="32"/>
  <c r="M90" i="32"/>
  <c r="P290" i="32"/>
  <c r="P232" i="32"/>
  <c r="P318" i="32"/>
  <c r="P120" i="32"/>
  <c r="M491" i="32"/>
  <c r="M395" i="32"/>
  <c r="P108" i="32"/>
  <c r="P429" i="32"/>
  <c r="P382" i="32"/>
  <c r="P32" i="32"/>
  <c r="P256" i="32"/>
  <c r="M167" i="32"/>
  <c r="M382" i="32"/>
  <c r="M472" i="32"/>
  <c r="P84" i="32"/>
  <c r="M430" i="32"/>
  <c r="P177" i="32"/>
  <c r="M64" i="32"/>
  <c r="P328" i="32"/>
  <c r="M57" i="32"/>
  <c r="M230" i="32"/>
  <c r="M329" i="32"/>
  <c r="P131" i="32"/>
  <c r="P15" i="32"/>
  <c r="M282" i="32"/>
  <c r="P228" i="32"/>
  <c r="M383" i="32"/>
  <c r="M237" i="32"/>
  <c r="M339" i="32"/>
  <c r="M256" i="32"/>
  <c r="P78" i="32"/>
  <c r="P22" i="32"/>
  <c r="P399" i="32"/>
  <c r="M452" i="32"/>
  <c r="P167" i="32"/>
  <c r="M110" i="32"/>
  <c r="M191" i="32"/>
  <c r="P105" i="32"/>
  <c r="P71" i="32"/>
  <c r="P501" i="32"/>
  <c r="M370" i="32"/>
  <c r="M119" i="32"/>
  <c r="P46" i="32"/>
  <c r="P361" i="32"/>
  <c r="M367" i="32"/>
  <c r="P47" i="32"/>
  <c r="P220" i="32"/>
  <c r="P342" i="32"/>
  <c r="P97" i="32"/>
  <c r="P138" i="32"/>
  <c r="P419" i="32"/>
  <c r="P466" i="32"/>
  <c r="M83" i="32"/>
  <c r="M131" i="32"/>
  <c r="P237" i="32"/>
  <c r="M391" i="32"/>
  <c r="P109" i="32"/>
  <c r="P313" i="32"/>
  <c r="M459" i="32"/>
  <c r="P330" i="32"/>
  <c r="M168" i="32"/>
  <c r="M47" i="32"/>
  <c r="M429" i="32"/>
  <c r="P27" i="32"/>
  <c r="P478" i="32"/>
  <c r="P188" i="32"/>
  <c r="P391" i="32"/>
  <c r="P479" i="32"/>
  <c r="P210" i="32"/>
  <c r="M406" i="32"/>
  <c r="M99" i="32"/>
  <c r="M471" i="32"/>
  <c r="M480" i="32"/>
  <c r="P287" i="32"/>
  <c r="P314" i="32"/>
  <c r="M312" i="32"/>
  <c r="M415" i="32"/>
  <c r="M275" i="32"/>
  <c r="M120" i="32"/>
  <c r="P168" i="32"/>
  <c r="P115" i="32"/>
  <c r="P6" i="32"/>
  <c r="P356" i="32"/>
  <c r="P341" i="32"/>
  <c r="M380" i="32"/>
  <c r="M36" i="32"/>
  <c r="P243" i="32"/>
  <c r="P7" i="32"/>
  <c r="M436" i="32"/>
  <c r="P156" i="32"/>
  <c r="M118" i="32"/>
  <c r="M260" i="32"/>
  <c r="P293" i="32"/>
  <c r="P96" i="32"/>
  <c r="M440" i="32"/>
  <c r="P153" i="32"/>
  <c r="P488" i="32"/>
  <c r="P160" i="32"/>
  <c r="M238" i="32"/>
  <c r="M222" i="32"/>
  <c r="P18" i="32"/>
  <c r="P302" i="32"/>
  <c r="M299" i="32"/>
  <c r="P362" i="32"/>
  <c r="P249" i="32"/>
  <c r="P217" i="32"/>
  <c r="P130" i="32"/>
  <c r="P445" i="32"/>
  <c r="M205" i="32"/>
  <c r="P82" i="32"/>
  <c r="M450" i="32"/>
  <c r="M56" i="32"/>
  <c r="P310" i="32"/>
  <c r="P453" i="32"/>
  <c r="P272" i="32"/>
  <c r="P376" i="32"/>
  <c r="P274" i="32"/>
  <c r="P271" i="32"/>
  <c r="M115" i="32"/>
  <c r="M152" i="32"/>
  <c r="M189" i="32"/>
  <c r="P358" i="32"/>
  <c r="P73" i="32"/>
  <c r="P83" i="32"/>
  <c r="P55" i="32"/>
  <c r="P36" i="32"/>
  <c r="P158" i="32"/>
  <c r="M278" i="32"/>
  <c r="P118" i="32"/>
  <c r="P212" i="32"/>
  <c r="M249" i="32"/>
  <c r="M267" i="32"/>
  <c r="P122" i="32"/>
  <c r="P397" i="32"/>
  <c r="M362" i="32"/>
  <c r="P61" i="32"/>
  <c r="M462" i="32"/>
  <c r="P21" i="32"/>
  <c r="P65" i="32"/>
  <c r="M350" i="32"/>
  <c r="P379" i="32"/>
  <c r="P460" i="32"/>
  <c r="M68" i="32"/>
  <c r="M259" i="32"/>
  <c r="P363" i="32"/>
  <c r="M19" i="32"/>
  <c r="P486" i="32"/>
  <c r="M401" i="32"/>
  <c r="M153" i="32"/>
  <c r="P380" i="32"/>
  <c r="M271" i="32"/>
  <c r="P438" i="32"/>
  <c r="P495" i="32"/>
  <c r="P117" i="32"/>
  <c r="P45" i="32"/>
  <c r="P184" i="32"/>
  <c r="P475" i="32"/>
  <c r="P42" i="32"/>
  <c r="P147" i="32"/>
  <c r="P172" i="32"/>
  <c r="M325" i="32"/>
  <c r="M197" i="32"/>
  <c r="M100" i="32"/>
  <c r="M55" i="32"/>
  <c r="P24" i="32"/>
  <c r="P124" i="32"/>
  <c r="M8" i="32"/>
  <c r="M159" i="32"/>
  <c r="P264" i="32"/>
  <c r="M460" i="32"/>
  <c r="M200" i="32"/>
  <c r="P199" i="32"/>
  <c r="P207" i="32"/>
  <c r="M150" i="32"/>
  <c r="M77" i="32"/>
  <c r="P235" i="32"/>
  <c r="M374" i="32"/>
  <c r="P425" i="32"/>
  <c r="M272" i="32"/>
  <c r="P394" i="32"/>
  <c r="M96" i="32"/>
  <c r="P301" i="32"/>
  <c r="P203" i="32"/>
  <c r="M207" i="32"/>
  <c r="P346" i="32"/>
  <c r="P103" i="32"/>
  <c r="M235" i="32"/>
  <c r="P308" i="32"/>
  <c r="P407" i="32"/>
  <c r="P89" i="32"/>
  <c r="P44" i="32"/>
  <c r="P221" i="32"/>
  <c r="M409" i="32"/>
  <c r="P491" i="32"/>
  <c r="P185" i="32"/>
  <c r="P136" i="32"/>
  <c r="P64" i="32"/>
  <c r="M244" i="32"/>
  <c r="P327" i="32"/>
  <c r="M214" i="32"/>
  <c r="P93" i="32"/>
  <c r="P395" i="32"/>
  <c r="P413" i="32"/>
  <c r="M37" i="32"/>
  <c r="P461" i="32"/>
  <c r="P170" i="32"/>
  <c r="M82" i="32"/>
  <c r="P343" i="32"/>
  <c r="P440" i="32"/>
  <c r="M469" i="32"/>
  <c r="P126" i="32"/>
  <c r="P388" i="32"/>
  <c r="P282" i="32"/>
  <c r="P35" i="32"/>
  <c r="M296" i="32"/>
  <c r="P29" i="32"/>
  <c r="P211" i="32"/>
  <c r="P368" i="32"/>
  <c r="P499" i="32"/>
  <c r="P104" i="32"/>
  <c r="M149" i="32"/>
  <c r="P140" i="32"/>
  <c r="P275" i="32"/>
  <c r="M12" i="32"/>
  <c r="M218" i="32"/>
  <c r="P54" i="32"/>
  <c r="P371" i="32"/>
  <c r="M59" i="32"/>
  <c r="M262" i="32"/>
  <c r="M346" i="32"/>
  <c r="M379" i="32"/>
  <c r="P294" i="32"/>
  <c r="P141" i="32"/>
  <c r="P366" i="32"/>
  <c r="P10" i="32"/>
  <c r="M489" i="32"/>
  <c r="P135" i="32"/>
  <c r="P110" i="32"/>
  <c r="M283" i="32"/>
  <c r="P439" i="32"/>
  <c r="P351" i="32"/>
  <c r="P369" i="32"/>
  <c r="M121" i="32"/>
  <c r="P345" i="32"/>
  <c r="P326" i="32"/>
  <c r="P284" i="32"/>
  <c r="P364" i="32"/>
  <c r="P148" i="32"/>
  <c r="P462" i="32"/>
  <c r="M500" i="32"/>
  <c r="P367" i="32"/>
  <c r="M301" i="32"/>
  <c r="P464" i="32"/>
  <c r="P20" i="32"/>
  <c r="M147" i="32"/>
  <c r="M71" i="32"/>
  <c r="P306" i="32"/>
  <c r="P277" i="32"/>
  <c r="M403" i="32"/>
  <c r="P43" i="32"/>
  <c r="P197" i="32"/>
  <c r="P375" i="32"/>
  <c r="M43" i="32"/>
  <c r="M54" i="32"/>
  <c r="M60" i="32"/>
  <c r="P234" i="32"/>
  <c r="P296" i="32"/>
  <c r="P66" i="32"/>
  <c r="P195" i="32"/>
  <c r="M377" i="32"/>
  <c r="P205" i="32"/>
  <c r="P400" i="32"/>
  <c r="P299" i="32"/>
  <c r="P374" i="32"/>
  <c r="P201" i="32"/>
  <c r="P381" i="32"/>
  <c r="P500" i="32"/>
  <c r="P206" i="32"/>
  <c r="P11" i="32"/>
  <c r="P202" i="32"/>
  <c r="P492" i="32"/>
  <c r="P230" i="32"/>
  <c r="M501" i="32"/>
  <c r="P481" i="32"/>
  <c r="P424" i="32"/>
  <c r="M413" i="32"/>
  <c r="P269" i="32"/>
  <c r="P265" i="32"/>
  <c r="P90" i="32"/>
  <c r="P48" i="32"/>
  <c r="P334" i="32"/>
  <c r="P401" i="32"/>
  <c r="P72" i="32"/>
  <c r="M221" i="32"/>
  <c r="M341" i="32"/>
  <c r="P224" i="32"/>
  <c r="P67" i="32"/>
  <c r="P242" i="32"/>
  <c r="P8" i="32"/>
  <c r="P223" i="32"/>
  <c r="M476" i="32"/>
  <c r="P347" i="32"/>
  <c r="M343" i="32"/>
  <c r="P473" i="32"/>
  <c r="M126" i="32"/>
  <c r="M274" i="32"/>
  <c r="M363" i="32"/>
  <c r="P155" i="32"/>
  <c r="P19" i="32"/>
  <c r="M311" i="32"/>
  <c r="P463" i="32"/>
  <c r="P436" i="32"/>
  <c r="M198" i="32"/>
  <c r="P387" i="32"/>
  <c r="M451" i="32"/>
  <c r="M361" i="32"/>
  <c r="M92" i="32"/>
  <c r="P414" i="32"/>
  <c r="M364" i="32"/>
  <c r="P152" i="32"/>
  <c r="M496" i="32"/>
  <c r="P359" i="32"/>
  <c r="P325" i="32"/>
  <c r="P53" i="32"/>
  <c r="M234" i="32"/>
  <c r="P81" i="32"/>
  <c r="P60" i="32"/>
  <c r="P171" i="32"/>
  <c r="P214" i="32"/>
  <c r="P63" i="32"/>
  <c r="M125" i="32"/>
  <c r="P134" i="32"/>
  <c r="M354" i="32"/>
  <c r="P365" i="32"/>
  <c r="M497" i="32"/>
  <c r="P154" i="32"/>
  <c r="P143" i="32"/>
  <c r="P267" i="32"/>
  <c r="P335" i="32"/>
  <c r="P215" i="32"/>
  <c r="M23" i="32"/>
  <c r="P409" i="32"/>
  <c r="P59" i="32"/>
  <c r="P174" i="32"/>
  <c r="P260" i="32"/>
  <c r="M160" i="32"/>
  <c r="M201" i="32"/>
  <c r="M400" i="32"/>
  <c r="P159" i="32"/>
  <c r="P129" i="32"/>
  <c r="P404" i="32"/>
  <c r="P150" i="32"/>
  <c r="P149" i="32"/>
  <c r="P99" i="32"/>
  <c r="P69" i="32"/>
  <c r="P87" i="32"/>
  <c r="P190" i="32"/>
  <c r="P450" i="32"/>
  <c r="M334" i="32"/>
  <c r="M327" i="32"/>
  <c r="P222" i="32"/>
  <c r="M66" i="32"/>
  <c r="M333" i="32"/>
  <c r="P426" i="32"/>
  <c r="P437" i="32"/>
  <c r="M428" i="32"/>
  <c r="P182" i="32"/>
  <c r="P252" i="32"/>
  <c r="M117" i="32"/>
  <c r="M492" i="32"/>
  <c r="M194" i="32"/>
  <c r="P487" i="32"/>
  <c r="P200" i="32"/>
  <c r="P411" i="32"/>
  <c r="P459" i="32"/>
  <c r="P451" i="32"/>
  <c r="P198" i="32"/>
  <c r="P100" i="32"/>
  <c r="P175" i="32"/>
  <c r="M347" i="32"/>
  <c r="M394" i="32"/>
  <c r="P278" i="32"/>
  <c r="M326" i="32"/>
  <c r="P229" i="32"/>
  <c r="P151" i="32"/>
  <c r="P33" i="32"/>
  <c r="M32" i="32"/>
  <c r="P449" i="32"/>
  <c r="P193" i="32"/>
  <c r="P474" i="32"/>
  <c r="P317" i="32"/>
  <c r="P68" i="32"/>
  <c r="M61" i="32"/>
  <c r="P183" i="32"/>
  <c r="P472" i="32"/>
  <c r="M93" i="32"/>
  <c r="P238" i="32"/>
  <c r="M486" i="32"/>
  <c r="P218" i="32"/>
  <c r="M114" i="32"/>
  <c r="P377" i="32"/>
  <c r="M44" i="32"/>
  <c r="P389" i="32"/>
  <c r="P194" i="32"/>
  <c r="P416" i="32"/>
  <c r="M412" i="32"/>
  <c r="P17" i="32"/>
  <c r="P283" i="32"/>
  <c r="P116" i="32"/>
  <c r="P258" i="32"/>
  <c r="M499" i="32"/>
  <c r="P354" i="32"/>
  <c r="P92" i="32"/>
  <c r="M414" i="32"/>
  <c r="P489" i="32"/>
  <c r="P196" i="32"/>
  <c r="M302" i="32"/>
  <c r="P111" i="32"/>
  <c r="M158" i="32"/>
  <c r="M29" i="32"/>
  <c r="P415" i="32"/>
  <c r="P209" i="32"/>
  <c r="P305" i="32"/>
  <c r="M116" i="32"/>
  <c r="M388" i="32"/>
  <c r="P496" i="32"/>
  <c r="P281" i="32"/>
  <c r="M284" i="32"/>
  <c r="P23" i="32"/>
  <c r="P412" i="32"/>
  <c r="M305" i="32"/>
  <c r="M6" i="32"/>
  <c r="P98" i="32"/>
  <c r="M397" i="32"/>
  <c r="P161" i="32"/>
  <c r="P30" i="32"/>
  <c r="P295" i="32"/>
  <c r="P41" i="32"/>
  <c r="M172" i="32"/>
  <c r="P102" i="32"/>
  <c r="P476" i="32"/>
  <c r="P245" i="32"/>
  <c r="P427" i="32"/>
  <c r="M295" i="32"/>
  <c r="M439" i="32"/>
  <c r="P403" i="32"/>
  <c r="P321" i="32"/>
  <c r="P352" i="32"/>
  <c r="P300" i="32"/>
  <c r="P9" i="32"/>
  <c r="M185" i="32"/>
  <c r="M130" i="32"/>
  <c r="P261" i="32"/>
  <c r="P497" i="32"/>
  <c r="P86" i="32"/>
  <c r="P5" i="32"/>
  <c r="P213" i="32"/>
  <c r="P189" i="32"/>
  <c r="M310" i="32"/>
  <c r="M381" i="32"/>
  <c r="P246" i="32"/>
  <c r="P441" i="32"/>
  <c r="M286" i="32"/>
  <c r="P448" i="32"/>
  <c r="P370" i="32"/>
  <c r="M368" i="32"/>
  <c r="M463" i="32"/>
  <c r="M408" i="32"/>
  <c r="M196" i="32"/>
  <c r="P311" i="32"/>
  <c r="P408" i="32"/>
  <c r="P428" i="32"/>
  <c r="P452" i="32"/>
  <c r="M195" i="32"/>
  <c r="P31" i="32"/>
  <c r="P286" i="32"/>
  <c r="P355" i="32"/>
  <c r="M248" i="32"/>
  <c r="P186" i="32"/>
  <c r="P456" i="32"/>
  <c r="P40" i="32"/>
  <c r="P187" i="32"/>
  <c r="M173" i="32"/>
  <c r="P353" i="32"/>
  <c r="P165" i="32"/>
  <c r="P178" i="32"/>
  <c r="P26" i="32"/>
  <c r="M91" i="32"/>
  <c r="P38" i="32"/>
  <c r="M14" i="32"/>
  <c r="P384" i="32"/>
  <c r="M323" i="32"/>
  <c r="P482" i="32"/>
  <c r="P455" i="32"/>
  <c r="P493" i="32"/>
  <c r="M107" i="32"/>
  <c r="M349" i="32"/>
  <c r="P80" i="32"/>
  <c r="P112" i="32"/>
  <c r="M291" i="32"/>
  <c r="P233" i="32"/>
  <c r="P14" i="32"/>
  <c r="M315" i="32"/>
  <c r="P50" i="32"/>
  <c r="P443" i="32"/>
  <c r="M431" i="32"/>
  <c r="M444" i="32"/>
  <c r="P101" i="32"/>
  <c r="M95" i="32"/>
  <c r="M398" i="32"/>
  <c r="P247" i="32"/>
  <c r="M219" i="32"/>
  <c r="M50" i="32"/>
  <c r="P180" i="32"/>
  <c r="P137" i="32"/>
  <c r="P34" i="32"/>
  <c r="M164" i="32"/>
  <c r="P372" i="32"/>
  <c r="M180" i="32"/>
  <c r="M393" i="32"/>
  <c r="P337" i="32"/>
  <c r="P315" i="32"/>
  <c r="M113" i="32"/>
  <c r="M187" i="32"/>
  <c r="P74" i="32"/>
  <c r="M280" i="32"/>
  <c r="P94" i="32"/>
  <c r="P107" i="32"/>
  <c r="M166" i="32"/>
  <c r="P227" i="32"/>
  <c r="P240" i="32"/>
  <c r="P378" i="32"/>
  <c r="M139" i="32"/>
  <c r="P285" i="32"/>
  <c r="M392" i="32"/>
  <c r="M132" i="32"/>
  <c r="P52" i="32"/>
  <c r="P324" i="32"/>
  <c r="P316" i="32"/>
  <c r="P166" i="32"/>
  <c r="M227" i="32"/>
  <c r="P216" i="32"/>
  <c r="M128" i="32"/>
  <c r="P95" i="32"/>
  <c r="M157" i="32"/>
  <c r="P133" i="32"/>
  <c r="P422" i="32"/>
  <c r="P485" i="32"/>
  <c r="M485" i="32"/>
  <c r="P88" i="32"/>
  <c r="P254" i="32"/>
  <c r="M204" i="32"/>
  <c r="M446" i="32"/>
  <c r="P13" i="32"/>
  <c r="P348" i="32"/>
  <c r="P477" i="32"/>
  <c r="M26" i="32"/>
  <c r="M458" i="32"/>
  <c r="P144" i="32"/>
  <c r="P446" i="32"/>
  <c r="P292" i="32"/>
  <c r="M384" i="32"/>
  <c r="P273" i="32"/>
  <c r="P434" i="32"/>
  <c r="M337" i="32"/>
  <c r="P498" i="32"/>
  <c r="M28" i="32"/>
  <c r="M455" i="32"/>
  <c r="P113" i="32"/>
  <c r="M192" i="32"/>
  <c r="P219" i="32"/>
  <c r="P157" i="32"/>
  <c r="P176" i="32"/>
  <c r="P139" i="32"/>
  <c r="M279" i="32"/>
  <c r="P431" i="32"/>
  <c r="M123" i="32"/>
  <c r="P163" i="32"/>
  <c r="P192" i="32"/>
  <c r="M331" i="32"/>
  <c r="P323" i="32"/>
  <c r="P298" i="32"/>
  <c r="M216" i="32"/>
  <c r="P164" i="32"/>
  <c r="M373" i="32"/>
  <c r="M236" i="32"/>
  <c r="M421" i="32"/>
  <c r="P91" i="32"/>
  <c r="P132" i="32"/>
  <c r="M470" i="32"/>
  <c r="P392" i="32"/>
  <c r="P390" i="32"/>
  <c r="M348" i="32"/>
  <c r="M176" i="32"/>
  <c r="P236" i="32"/>
  <c r="P319" i="32"/>
  <c r="P418" i="32"/>
  <c r="P204" i="32"/>
  <c r="M402" i="32"/>
  <c r="P241" i="32"/>
  <c r="P331" i="32"/>
  <c r="M94" i="32"/>
  <c r="P386" i="32"/>
  <c r="P62" i="32"/>
  <c r="P490" i="32"/>
  <c r="P28" i="32"/>
  <c r="P307" i="32"/>
  <c r="M498" i="32"/>
  <c r="P402" i="32"/>
  <c r="P123" i="32"/>
  <c r="P432" i="32"/>
  <c r="P468" i="32"/>
  <c r="P263" i="32"/>
  <c r="P251" i="32"/>
  <c r="P398" i="32"/>
  <c r="P127" i="32"/>
  <c r="P76" i="32"/>
  <c r="P85" i="32"/>
  <c r="P173" i="32"/>
  <c r="P106" i="32"/>
  <c r="P291" i="32"/>
  <c r="M292" i="32"/>
  <c r="P226" i="32"/>
  <c r="P410" i="32"/>
  <c r="P257" i="32"/>
  <c r="M88" i="32"/>
  <c r="P373" i="32"/>
  <c r="M257" i="32"/>
  <c r="P4" i="32"/>
  <c r="M165" i="32"/>
  <c r="P421" i="32"/>
  <c r="M52" i="32"/>
  <c r="M112" i="32"/>
  <c r="M372" i="32"/>
  <c r="P458" i="32"/>
  <c r="P344" i="32"/>
  <c r="P470" i="32"/>
  <c r="P303" i="32"/>
  <c r="P360" i="32"/>
  <c r="M418" i="32"/>
  <c r="P266" i="32"/>
  <c r="P336" i="32"/>
  <c r="P340" i="32"/>
  <c r="P467" i="32"/>
  <c r="M240" i="32"/>
  <c r="M378" i="32"/>
  <c r="M127" i="32"/>
  <c r="P444" i="32"/>
  <c r="P79" i="32"/>
  <c r="M273" i="32"/>
  <c r="M76" i="32"/>
  <c r="P255" i="32"/>
  <c r="P248" i="32"/>
  <c r="M225" i="32"/>
  <c r="M40" i="32"/>
  <c r="P349" i="32"/>
  <c r="P70" i="32"/>
  <c r="P145" i="32"/>
  <c r="P16" i="32"/>
  <c r="M355" i="32"/>
  <c r="M493" i="32"/>
  <c r="P231" i="32"/>
  <c r="M467" i="32"/>
  <c r="P393" i="32"/>
  <c r="M74" i="32"/>
  <c r="P280" i="32"/>
  <c r="P225" i="32"/>
  <c r="M434" i="32"/>
  <c r="P304" i="32"/>
  <c r="P385" i="32"/>
  <c r="P309" i="32"/>
  <c r="P128" i="32"/>
  <c r="M163" i="32"/>
  <c r="M303" i="32"/>
  <c r="P279" i="32"/>
  <c r="M344" i="32"/>
  <c r="P494" i="32"/>
  <c r="P2" i="32"/>
  <c r="AW11" i="35"/>
  <c r="AR11" i="35"/>
  <c r="BI7" i="35" s="1"/>
  <c r="BC20" i="35"/>
  <c r="BD20" i="35"/>
  <c r="AP9" i="35"/>
  <c r="AQ9" i="35" s="1"/>
  <c r="AR9" i="35"/>
  <c r="BC9" i="35" s="1"/>
  <c r="BC15" i="35"/>
  <c r="BD15" i="35"/>
  <c r="BC18" i="35"/>
  <c r="BD18" i="35"/>
  <c r="BC21" i="35"/>
  <c r="BD21" i="35"/>
  <c r="BD24" i="35"/>
  <c r="BC24" i="35"/>
  <c r="BC27" i="35"/>
  <c r="BD27" i="35"/>
  <c r="BC30" i="35"/>
  <c r="BD30" i="35"/>
  <c r="BC23" i="35"/>
  <c r="BD23" i="35"/>
  <c r="AV6" i="35"/>
  <c r="AR6" i="35"/>
  <c r="AW12" i="35"/>
  <c r="AR12" i="35"/>
  <c r="AV7" i="35"/>
  <c r="AR7" i="35"/>
  <c r="AV10" i="35"/>
  <c r="AR10" i="35"/>
  <c r="BC10" i="35" s="1"/>
  <c r="BC26" i="35"/>
  <c r="BD26" i="35"/>
  <c r="AT4" i="35"/>
  <c r="AR4" i="35"/>
  <c r="BD13" i="35"/>
  <c r="BC13" i="35"/>
  <c r="BD16" i="35"/>
  <c r="BC16" i="35"/>
  <c r="BC19" i="35"/>
  <c r="BD19" i="35"/>
  <c r="BC22" i="35"/>
  <c r="BD22" i="35"/>
  <c r="BD25" i="35"/>
  <c r="BC25" i="35"/>
  <c r="BD28" i="35"/>
  <c r="BC28" i="35"/>
  <c r="BC31" i="35"/>
  <c r="BD31" i="35"/>
  <c r="AT8" i="35"/>
  <c r="AR8" i="35"/>
  <c r="BD17" i="35"/>
  <c r="BC17" i="35"/>
  <c r="BD29" i="35"/>
  <c r="BC29" i="35"/>
  <c r="AW3" i="35"/>
  <c r="AR3" i="35"/>
  <c r="BC3" i="35" s="1"/>
  <c r="BD14" i="35"/>
  <c r="BC14" i="35"/>
  <c r="AW2" i="35"/>
  <c r="AR2" i="35"/>
  <c r="AP5" i="35"/>
  <c r="AQ5" i="35" s="1"/>
  <c r="AR5" i="35"/>
  <c r="BC5" i="35" s="1"/>
  <c r="AV19" i="35"/>
  <c r="AW22" i="35"/>
  <c r="AW24" i="35"/>
  <c r="AV26" i="35"/>
  <c r="AT28" i="35"/>
  <c r="AV30" i="35"/>
  <c r="AW20" i="35"/>
  <c r="AT15" i="35"/>
  <c r="AV17" i="35"/>
  <c r="AW18" i="35"/>
  <c r="AW16" i="35"/>
  <c r="AT21" i="35"/>
  <c r="AT23" i="35"/>
  <c r="AV25" i="35"/>
  <c r="AV27" i="35"/>
  <c r="AV29" i="35"/>
  <c r="AW31" i="35"/>
  <c r="AT14" i="35"/>
  <c r="AV13" i="35"/>
  <c r="BC4" i="35"/>
  <c r="BC7" i="35"/>
  <c r="BC11" i="35"/>
  <c r="AK10" i="32" a="1"/>
  <c r="AK10" i="32" s="1"/>
  <c r="AK3" i="32" a="1"/>
  <c r="AK3" i="32" s="1"/>
  <c r="AK19" i="32" a="1"/>
  <c r="AK19" i="32" s="1"/>
  <c r="AK5" i="32" a="1"/>
  <c r="AK5" i="32" s="1"/>
  <c r="AK27" i="32" a="1"/>
  <c r="AK27" i="32" s="1"/>
  <c r="AK20" i="32" a="1"/>
  <c r="AK20" i="32" s="1"/>
  <c r="AK23" i="32" a="1"/>
  <c r="AK23" i="32" s="1"/>
  <c r="AK9" i="32" a="1"/>
  <c r="AK9" i="32" s="1"/>
  <c r="AK25" i="32" a="1"/>
  <c r="AK25" i="32" s="1"/>
  <c r="AK11" i="32" a="1"/>
  <c r="AK11" i="32" s="1"/>
  <c r="AK18" i="32" a="1"/>
  <c r="AK18" i="32" s="1"/>
  <c r="AK26" i="32" a="1"/>
  <c r="AK26" i="32" s="1"/>
  <c r="AK4" i="32" a="1"/>
  <c r="AK4" i="32" s="1"/>
  <c r="AK12" i="32" a="1"/>
  <c r="AK12" i="32" s="1"/>
  <c r="AK13" i="32" a="1"/>
  <c r="AK13" i="32" s="1"/>
  <c r="AK28" i="32" a="1"/>
  <c r="AK28" i="32" s="1"/>
  <c r="AK24" i="32" a="1"/>
  <c r="AK24" i="32" s="1"/>
  <c r="AK6" i="32" a="1"/>
  <c r="AK6" i="32" s="1"/>
  <c r="AK29" i="32" a="1"/>
  <c r="AK29" i="32" s="1"/>
  <c r="AK14" i="32" a="1"/>
  <c r="AK14" i="32" s="1"/>
  <c r="AK21" i="32" a="1"/>
  <c r="AK21" i="32" s="1"/>
  <c r="AK22" i="32" a="1"/>
  <c r="AK22" i="32" s="1"/>
  <c r="AK30" i="32" a="1"/>
  <c r="AK30" i="32" s="1"/>
  <c r="AK8" i="32" a="1"/>
  <c r="AK8" i="32" s="1"/>
  <c r="AK15" i="32" a="1"/>
  <c r="AK15" i="32" s="1"/>
  <c r="AK31" i="32" a="1"/>
  <c r="AK31" i="32" s="1"/>
  <c r="AK32" i="32" a="1"/>
  <c r="AK32" i="32" s="1"/>
  <c r="AK17" i="32" a="1"/>
  <c r="AK17" i="32" s="1"/>
  <c r="AK7" i="32" a="1"/>
  <c r="AK7" i="32" s="1"/>
  <c r="AK16" i="32" a="1"/>
  <c r="AK16" i="32" s="1"/>
  <c r="Y95" i="31"/>
  <c r="X95" i="31"/>
  <c r="Y98" i="31"/>
  <c r="Z98" i="31"/>
  <c r="Z50" i="31"/>
  <c r="Z57" i="31"/>
  <c r="Y30" i="31"/>
  <c r="Z91" i="31"/>
  <c r="Z4" i="31"/>
  <c r="Z21" i="31"/>
  <c r="Z86" i="31"/>
  <c r="Z69" i="31"/>
  <c r="X91" i="31"/>
  <c r="Z81" i="31"/>
  <c r="Y4" i="31"/>
  <c r="Z45" i="31"/>
  <c r="Y90" i="31"/>
  <c r="Y38" i="31"/>
  <c r="Y74" i="31"/>
  <c r="Z26" i="31"/>
  <c r="X31" i="31"/>
  <c r="X35" i="31"/>
  <c r="Y43" i="31"/>
  <c r="Y47" i="31"/>
  <c r="Y55" i="31"/>
  <c r="Y67" i="31"/>
  <c r="Y71" i="31"/>
  <c r="Y79" i="31"/>
  <c r="Y83" i="31"/>
  <c r="Y31" i="31"/>
  <c r="Y35" i="31"/>
  <c r="Z43" i="31"/>
  <c r="Z47" i="31"/>
  <c r="Z55" i="31"/>
  <c r="Z59" i="31"/>
  <c r="Z67" i="31"/>
  <c r="Z71" i="31"/>
  <c r="Z83" i="31"/>
  <c r="X6" i="31"/>
  <c r="X16" i="31"/>
  <c r="Y19" i="31"/>
  <c r="Y23" i="31"/>
  <c r="Z19" i="31"/>
  <c r="X53" i="31"/>
  <c r="X60" i="31"/>
  <c r="X72" i="31"/>
  <c r="Z16" i="31"/>
  <c r="Z36" i="31"/>
  <c r="Y53" i="31"/>
  <c r="Y60" i="31"/>
  <c r="Y72" i="31"/>
  <c r="X79" i="31"/>
  <c r="X23" i="31"/>
  <c r="Z6" i="31"/>
  <c r="Z93" i="31"/>
  <c r="Y62" i="31"/>
  <c r="Y18" i="31"/>
  <c r="Y26" i="31"/>
  <c r="Z38" i="31"/>
  <c r="X59" i="31"/>
  <c r="Z62" i="31"/>
  <c r="Z74" i="31"/>
  <c r="Z33" i="31"/>
  <c r="Q14" i="31"/>
  <c r="Q20" i="31" s="1"/>
  <c r="Y42" i="31"/>
  <c r="Y50" i="31"/>
  <c r="Y54" i="31"/>
  <c r="Y66" i="31"/>
  <c r="Y78" i="31"/>
  <c r="Y86" i="31"/>
  <c r="Y27" i="31"/>
  <c r="X27" i="31"/>
  <c r="Z27" i="31"/>
  <c r="X17" i="31"/>
  <c r="Z46" i="31"/>
  <c r="Y46" i="31"/>
  <c r="X46" i="31"/>
  <c r="Y17" i="31"/>
  <c r="X24" i="31"/>
  <c r="X96" i="31"/>
  <c r="Z39" i="31"/>
  <c r="Y39" i="31"/>
  <c r="X39" i="31"/>
  <c r="Z70" i="31"/>
  <c r="Y70" i="31"/>
  <c r="X70" i="31"/>
  <c r="Y22" i="31"/>
  <c r="Z22" i="31"/>
  <c r="X29" i="31"/>
  <c r="Y82" i="31"/>
  <c r="Z82" i="31"/>
  <c r="X82" i="31"/>
  <c r="X22" i="31"/>
  <c r="Y29" i="31"/>
  <c r="X36" i="31"/>
  <c r="Z94" i="31"/>
  <c r="Y94" i="31"/>
  <c r="X94" i="31"/>
  <c r="Z65" i="31"/>
  <c r="Y65" i="31"/>
  <c r="Y84" i="31"/>
  <c r="Z89" i="31"/>
  <c r="Y89" i="31"/>
  <c r="Y96" i="31"/>
  <c r="Y34" i="31"/>
  <c r="Z34" i="31"/>
  <c r="X41" i="31"/>
  <c r="X48" i="31"/>
  <c r="X34" i="31"/>
  <c r="Y41" i="31"/>
  <c r="Y48" i="31"/>
  <c r="X65" i="31"/>
  <c r="Z77" i="31"/>
  <c r="Y77" i="31"/>
  <c r="X84" i="31"/>
  <c r="Y24" i="31"/>
  <c r="Y58" i="31"/>
  <c r="Z58" i="31"/>
  <c r="X58" i="31"/>
  <c r="X89" i="31"/>
  <c r="Z101" i="31"/>
  <c r="Y101" i="31"/>
  <c r="X51" i="31"/>
  <c r="X63" i="31"/>
  <c r="X75" i="31"/>
  <c r="X87" i="31"/>
  <c r="X99" i="31"/>
  <c r="X20" i="31"/>
  <c r="X32" i="31"/>
  <c r="X44" i="31"/>
  <c r="X56" i="31"/>
  <c r="X68" i="31"/>
  <c r="Y75" i="31"/>
  <c r="X80" i="31"/>
  <c r="Y99" i="31"/>
  <c r="Y20" i="31"/>
  <c r="X25" i="31"/>
  <c r="Y32" i="31"/>
  <c r="X37" i="31"/>
  <c r="Y44" i="31"/>
  <c r="X49" i="31"/>
  <c r="Z51" i="31"/>
  <c r="Y56" i="31"/>
  <c r="X61" i="31"/>
  <c r="Z63" i="31"/>
  <c r="Y68" i="31"/>
  <c r="X73" i="31"/>
  <c r="Y80" i="31"/>
  <c r="X85" i="31"/>
  <c r="Z87" i="31"/>
  <c r="Y92" i="31"/>
  <c r="X97" i="31"/>
  <c r="X18" i="31"/>
  <c r="Y25" i="31"/>
  <c r="X30" i="31"/>
  <c r="Y37" i="31"/>
  <c r="X42" i="31"/>
  <c r="Y49" i="31"/>
  <c r="X54" i="31"/>
  <c r="Y61" i="31"/>
  <c r="X66" i="31"/>
  <c r="Y73" i="31"/>
  <c r="X78" i="31"/>
  <c r="Y85" i="31"/>
  <c r="X90" i="31"/>
  <c r="Z92" i="31"/>
  <c r="Y97" i="31"/>
  <c r="X28" i="31"/>
  <c r="X40" i="31"/>
  <c r="X52" i="31"/>
  <c r="X64" i="31"/>
  <c r="X76" i="31"/>
  <c r="X88" i="31"/>
  <c r="X100" i="31"/>
  <c r="X21" i="31"/>
  <c r="Y28" i="31"/>
  <c r="X33" i="31"/>
  <c r="Y40" i="31"/>
  <c r="X45" i="31"/>
  <c r="Y52" i="31"/>
  <c r="X57" i="31"/>
  <c r="Y64" i="31"/>
  <c r="X69" i="31"/>
  <c r="Y76" i="31"/>
  <c r="X81" i="31"/>
  <c r="Y88" i="31"/>
  <c r="X93" i="31"/>
  <c r="Y100" i="31"/>
  <c r="Y2" i="31"/>
  <c r="X7" i="31"/>
  <c r="Y9" i="31"/>
  <c r="Z11" i="31"/>
  <c r="Y15" i="31"/>
  <c r="Z2" i="31"/>
  <c r="Y7" i="31"/>
  <c r="Z9" i="31"/>
  <c r="Z15" i="31"/>
  <c r="X5" i="31"/>
  <c r="Y3" i="31"/>
  <c r="Y10" i="31"/>
  <c r="Z12" i="31"/>
  <c r="Z3" i="31"/>
  <c r="X8" i="31"/>
  <c r="Z10" i="31"/>
  <c r="Y12" i="31"/>
  <c r="X11" i="31"/>
  <c r="Y5" i="31"/>
  <c r="Y8" i="31"/>
  <c r="F7" i="36"/>
  <c r="AW25" i="35"/>
  <c r="AS5" i="35"/>
  <c r="AP13" i="35"/>
  <c r="AQ13" i="35" s="1"/>
  <c r="AU20" i="35"/>
  <c r="AT25" i="35"/>
  <c r="AW6" i="35"/>
  <c r="AW21" i="35"/>
  <c r="AT5" i="35"/>
  <c r="AS13" i="35"/>
  <c r="AV5" i="35"/>
  <c r="AW13" i="35"/>
  <c r="AW15" i="35"/>
  <c r="AS25" i="35"/>
  <c r="F25" i="31"/>
  <c r="D21" i="31"/>
  <c r="F101" i="31"/>
  <c r="D69" i="31"/>
  <c r="E21" i="31"/>
  <c r="F69" i="31"/>
  <c r="E101" i="31"/>
  <c r="G69" i="31"/>
  <c r="D101" i="31"/>
  <c r="F19" i="31"/>
  <c r="F45" i="31"/>
  <c r="F47" i="31"/>
  <c r="G49" i="31"/>
  <c r="D77" i="31"/>
  <c r="F43" i="31"/>
  <c r="E77" i="31"/>
  <c r="D53" i="31"/>
  <c r="G45" i="31"/>
  <c r="F29" i="31"/>
  <c r="F77" i="31"/>
  <c r="G53" i="31"/>
  <c r="F49" i="31"/>
  <c r="G78" i="31"/>
  <c r="G34" i="31"/>
  <c r="F67" i="31"/>
  <c r="F71" i="31"/>
  <c r="G73" i="31"/>
  <c r="F97" i="31"/>
  <c r="G2" i="31"/>
  <c r="G58" i="31"/>
  <c r="F91" i="31"/>
  <c r="F93" i="31"/>
  <c r="F95" i="31"/>
  <c r="F11" i="31"/>
  <c r="G54" i="31"/>
  <c r="F73" i="31"/>
  <c r="G12" i="31"/>
  <c r="G82" i="31"/>
  <c r="G11" i="31"/>
  <c r="D29" i="31"/>
  <c r="J2" i="31" a="1"/>
  <c r="J2" i="31" s="1"/>
  <c r="J3" i="31" s="1" a="1"/>
  <c r="J3" i="31" s="1"/>
  <c r="G7" i="31"/>
  <c r="E29" i="31"/>
  <c r="E93" i="31"/>
  <c r="G97" i="31"/>
  <c r="G30" i="31"/>
  <c r="G93" i="31"/>
  <c r="F21" i="31"/>
  <c r="F23" i="31"/>
  <c r="G25" i="31"/>
  <c r="D45" i="31"/>
  <c r="E53" i="31"/>
  <c r="F27" i="31"/>
  <c r="F51" i="31"/>
  <c r="F75" i="31"/>
  <c r="D6" i="31"/>
  <c r="F31" i="31"/>
  <c r="E33" i="31"/>
  <c r="G42" i="31"/>
  <c r="G66" i="31"/>
  <c r="F35" i="31"/>
  <c r="G6" i="31"/>
  <c r="F37" i="31"/>
  <c r="D41" i="31"/>
  <c r="D65" i="31"/>
  <c r="F85" i="31"/>
  <c r="D89" i="31"/>
  <c r="F33" i="31"/>
  <c r="D61" i="31"/>
  <c r="F81" i="31"/>
  <c r="F6" i="31"/>
  <c r="G70" i="31"/>
  <c r="F83" i="31"/>
  <c r="G94" i="31"/>
  <c r="E17" i="31"/>
  <c r="F61" i="31"/>
  <c r="D12" i="31"/>
  <c r="F17" i="31"/>
  <c r="G26" i="31"/>
  <c r="G37" i="31"/>
  <c r="F39" i="31"/>
  <c r="E41" i="31"/>
  <c r="G50" i="31"/>
  <c r="G61" i="31"/>
  <c r="F63" i="31"/>
  <c r="E65" i="31"/>
  <c r="G74" i="31"/>
  <c r="G85" i="31"/>
  <c r="F87" i="31"/>
  <c r="E89" i="31"/>
  <c r="G98" i="31"/>
  <c r="D33" i="31"/>
  <c r="D81" i="31"/>
  <c r="G18" i="31"/>
  <c r="E57" i="31"/>
  <c r="F79" i="31"/>
  <c r="E81" i="31"/>
  <c r="G90" i="31"/>
  <c r="F4" i="31"/>
  <c r="D85" i="31"/>
  <c r="F8" i="31"/>
  <c r="E12" i="31"/>
  <c r="G17" i="31"/>
  <c r="F41" i="31"/>
  <c r="F65" i="31"/>
  <c r="F89" i="31"/>
  <c r="F55" i="31"/>
  <c r="E37" i="31"/>
  <c r="F59" i="31"/>
  <c r="G46" i="31"/>
  <c r="D2" i="31"/>
  <c r="G3" i="31"/>
  <c r="D25" i="31"/>
  <c r="D49" i="31"/>
  <c r="D73" i="31"/>
  <c r="D97" i="31"/>
  <c r="G38" i="31"/>
  <c r="G62" i="31"/>
  <c r="G86" i="31"/>
  <c r="F99" i="31"/>
  <c r="D57" i="31"/>
  <c r="F57" i="31"/>
  <c r="G22" i="31"/>
  <c r="E2" i="31"/>
  <c r="N2" i="31" s="1" a="1"/>
  <c r="N2" i="31" s="1"/>
  <c r="D10" i="31"/>
  <c r="E10" i="31"/>
  <c r="E16" i="31"/>
  <c r="D24" i="31"/>
  <c r="D32" i="31"/>
  <c r="D36" i="31"/>
  <c r="D44" i="31"/>
  <c r="D48" i="31"/>
  <c r="D56" i="31"/>
  <c r="D68" i="31"/>
  <c r="D76" i="31"/>
  <c r="D80" i="31"/>
  <c r="D88" i="31"/>
  <c r="D100" i="31"/>
  <c r="D9" i="31"/>
  <c r="E40" i="31"/>
  <c r="E52" i="31"/>
  <c r="E64" i="31"/>
  <c r="E84" i="31"/>
  <c r="E100" i="31"/>
  <c r="F5" i="31"/>
  <c r="F20" i="31"/>
  <c r="F24" i="31"/>
  <c r="F32" i="31"/>
  <c r="F36" i="31"/>
  <c r="F48" i="31"/>
  <c r="F52" i="31"/>
  <c r="F56" i="31"/>
  <c r="F60" i="31"/>
  <c r="F64" i="31"/>
  <c r="F68" i="31"/>
  <c r="F80" i="31"/>
  <c r="F88" i="31"/>
  <c r="F92" i="31"/>
  <c r="F96" i="31"/>
  <c r="F100" i="31"/>
  <c r="D5" i="31"/>
  <c r="D72" i="31"/>
  <c r="D96" i="31"/>
  <c r="E5" i="31"/>
  <c r="G10" i="31"/>
  <c r="F16" i="31"/>
  <c r="E20" i="31"/>
  <c r="E32" i="31"/>
  <c r="E44" i="31"/>
  <c r="E56" i="31"/>
  <c r="E68" i="31"/>
  <c r="E72" i="31"/>
  <c r="E96" i="31"/>
  <c r="D8" i="31"/>
  <c r="F9" i="31"/>
  <c r="D19" i="31"/>
  <c r="G20" i="31"/>
  <c r="D23" i="31"/>
  <c r="G24" i="31"/>
  <c r="D27" i="31"/>
  <c r="G28" i="31"/>
  <c r="D31" i="31"/>
  <c r="D35" i="31"/>
  <c r="G36" i="31"/>
  <c r="D39" i="31"/>
  <c r="G40" i="31"/>
  <c r="D43" i="31"/>
  <c r="G44" i="31"/>
  <c r="D47" i="31"/>
  <c r="G48" i="31"/>
  <c r="D51" i="31"/>
  <c r="G52" i="31"/>
  <c r="D55" i="31"/>
  <c r="D59" i="31"/>
  <c r="G60" i="31"/>
  <c r="D63" i="31"/>
  <c r="G64" i="31"/>
  <c r="D67" i="31"/>
  <c r="D71" i="31"/>
  <c r="G72" i="31"/>
  <c r="D75" i="31"/>
  <c r="G76" i="31"/>
  <c r="D79" i="31"/>
  <c r="G80" i="31"/>
  <c r="D83" i="31"/>
  <c r="G84" i="31"/>
  <c r="D87" i="31"/>
  <c r="G88" i="31"/>
  <c r="D91" i="31"/>
  <c r="G92" i="31"/>
  <c r="D95" i="31"/>
  <c r="E28" i="31"/>
  <c r="E60" i="31"/>
  <c r="E76" i="31"/>
  <c r="E92" i="31"/>
  <c r="E9" i="31"/>
  <c r="G16" i="31"/>
  <c r="F28" i="31"/>
  <c r="F40" i="31"/>
  <c r="F84" i="31"/>
  <c r="D4" i="31"/>
  <c r="D99" i="31"/>
  <c r="E4" i="31"/>
  <c r="E8" i="31"/>
  <c r="E19" i="31"/>
  <c r="E23" i="31"/>
  <c r="E27" i="31"/>
  <c r="E31" i="31"/>
  <c r="E35" i="31"/>
  <c r="E39" i="31"/>
  <c r="E43" i="31"/>
  <c r="E47" i="31"/>
  <c r="E51" i="31"/>
  <c r="E55" i="31"/>
  <c r="E59" i="31"/>
  <c r="E63" i="31"/>
  <c r="E67" i="31"/>
  <c r="E71" i="31"/>
  <c r="E75" i="31"/>
  <c r="E79" i="31"/>
  <c r="E83" i="31"/>
  <c r="E87" i="31"/>
  <c r="E91" i="31"/>
  <c r="E95" i="31"/>
  <c r="E99" i="31"/>
  <c r="D18" i="31"/>
  <c r="D30" i="31"/>
  <c r="D38" i="31"/>
  <c r="D46" i="31"/>
  <c r="D70" i="31"/>
  <c r="D82" i="31"/>
  <c r="D90" i="31"/>
  <c r="D98" i="31"/>
  <c r="D3" i="31"/>
  <c r="D7" i="31"/>
  <c r="D22" i="31"/>
  <c r="D26" i="31"/>
  <c r="D34" i="31"/>
  <c r="D42" i="31"/>
  <c r="D50" i="31"/>
  <c r="D54" i="31"/>
  <c r="D58" i="31"/>
  <c r="D62" i="31"/>
  <c r="D66" i="31"/>
  <c r="D74" i="31"/>
  <c r="D78" i="31"/>
  <c r="D86" i="31"/>
  <c r="D94" i="31"/>
  <c r="E3" i="31"/>
  <c r="E7" i="31"/>
  <c r="D11" i="31"/>
  <c r="E18" i="31"/>
  <c r="E22" i="31"/>
  <c r="E26" i="31"/>
  <c r="E30" i="31"/>
  <c r="E34" i="31"/>
  <c r="E38" i="31"/>
  <c r="E42" i="31"/>
  <c r="E46" i="31"/>
  <c r="E50" i="31"/>
  <c r="E54" i="31"/>
  <c r="E58" i="31"/>
  <c r="E62" i="31"/>
  <c r="E66" i="31"/>
  <c r="E70" i="31"/>
  <c r="E74" i="31"/>
  <c r="E78" i="31"/>
  <c r="E82" i="31"/>
  <c r="E86" i="31"/>
  <c r="E90" i="31"/>
  <c r="E94" i="31"/>
  <c r="E98" i="31"/>
  <c r="AT13" i="35"/>
  <c r="AS23" i="35"/>
  <c r="AS24" i="35"/>
  <c r="AW30" i="35"/>
  <c r="AU13" i="35"/>
  <c r="AV21" i="35"/>
  <c r="AU23" i="35"/>
  <c r="AT24" i="35"/>
  <c r="AW23" i="35"/>
  <c r="AU24" i="35"/>
  <c r="AU8" i="35"/>
  <c r="AV24" i="35"/>
  <c r="AV8" i="35"/>
  <c r="AW8" i="35"/>
  <c r="AW10" i="35"/>
  <c r="AU5" i="35"/>
  <c r="AP8" i="35"/>
  <c r="AQ8" i="35" s="1"/>
  <c r="AP21" i="35"/>
  <c r="AQ21" i="35" s="1"/>
  <c r="AV23" i="35"/>
  <c r="AU25" i="35"/>
  <c r="AP22" i="35"/>
  <c r="AQ22" i="35" s="1"/>
  <c r="AP31" i="35"/>
  <c r="AQ31" i="35" s="1"/>
  <c r="AS31" i="35"/>
  <c r="AW4" i="35"/>
  <c r="AS8" i="35"/>
  <c r="AV20" i="35"/>
  <c r="AS21" i="35"/>
  <c r="AW5" i="35"/>
  <c r="AU21" i="35"/>
  <c r="AP24" i="35"/>
  <c r="AQ24" i="35" s="1"/>
  <c r="AP3" i="35"/>
  <c r="AQ3" i="35" s="1"/>
  <c r="AS3" i="35"/>
  <c r="AT22" i="35"/>
  <c r="AP14" i="35"/>
  <c r="AQ14" i="35" s="1"/>
  <c r="AS22" i="35"/>
  <c r="AT3" i="35"/>
  <c r="AP4" i="35"/>
  <c r="AQ4" i="35" s="1"/>
  <c r="AS14" i="35"/>
  <c r="AT31" i="35"/>
  <c r="AU3" i="35"/>
  <c r="AS4" i="35"/>
  <c r="AU14" i="35"/>
  <c r="AP20" i="35"/>
  <c r="AQ20" i="35" s="1"/>
  <c r="AU22" i="35"/>
  <c r="AU31" i="35"/>
  <c r="AV3" i="35"/>
  <c r="AU4" i="35"/>
  <c r="AV14" i="35"/>
  <c r="AU15" i="35"/>
  <c r="AW17" i="35"/>
  <c r="AW19" i="35"/>
  <c r="AS20" i="35"/>
  <c r="AV22" i="35"/>
  <c r="AV31" i="35"/>
  <c r="AV4" i="35"/>
  <c r="AW14" i="35"/>
  <c r="AV15" i="35"/>
  <c r="AT20" i="35"/>
  <c r="AP23" i="35"/>
  <c r="AQ23" i="35" s="1"/>
  <c r="AP25" i="35"/>
  <c r="AQ25" i="35" s="1"/>
  <c r="AS29" i="35"/>
  <c r="AP16" i="35"/>
  <c r="AQ16" i="35" s="1"/>
  <c r="AP18" i="35"/>
  <c r="AQ18" i="35" s="1"/>
  <c r="AS7" i="35"/>
  <c r="AT26" i="35"/>
  <c r="AP28" i="35"/>
  <c r="AQ28" i="35" s="1"/>
  <c r="AP7" i="35"/>
  <c r="AQ7" i="35" s="1"/>
  <c r="AS16" i="35"/>
  <c r="AS18" i="35"/>
  <c r="AT9" i="35"/>
  <c r="AT11" i="35"/>
  <c r="AT16" i="35"/>
  <c r="AT18" i="35"/>
  <c r="AS27" i="35"/>
  <c r="AT7" i="35"/>
  <c r="AU9" i="35"/>
  <c r="AU11" i="35"/>
  <c r="AU16" i="35"/>
  <c r="AU18" i="35"/>
  <c r="AU26" i="35"/>
  <c r="AT27" i="35"/>
  <c r="AS28" i="35"/>
  <c r="AP29" i="35"/>
  <c r="AQ29" i="35" s="1"/>
  <c r="AP11" i="35"/>
  <c r="AQ11" i="35" s="1"/>
  <c r="AS9" i="35"/>
  <c r="AS26" i="35"/>
  <c r="AP27" i="35"/>
  <c r="AQ27" i="35" s="1"/>
  <c r="AW9" i="35"/>
  <c r="AW26" i="35"/>
  <c r="AU28" i="35"/>
  <c r="AT29" i="35"/>
  <c r="AS2" i="35"/>
  <c r="AP6" i="35"/>
  <c r="AQ6" i="35" s="1"/>
  <c r="AW7" i="35"/>
  <c r="AP10" i="35"/>
  <c r="AQ10" i="35" s="1"/>
  <c r="AS12" i="35"/>
  <c r="AP17" i="35"/>
  <c r="AQ17" i="35" s="1"/>
  <c r="AP19" i="35"/>
  <c r="AQ19" i="35" s="1"/>
  <c r="AW27" i="35"/>
  <c r="AV28" i="35"/>
  <c r="AU29" i="35"/>
  <c r="AP30" i="35"/>
  <c r="AQ30" i="35" s="1"/>
  <c r="AP26" i="35"/>
  <c r="AQ26" i="35" s="1"/>
  <c r="AU7" i="35"/>
  <c r="AV9" i="35"/>
  <c r="AV11" i="35"/>
  <c r="AV18" i="35"/>
  <c r="AU27" i="35"/>
  <c r="AP2" i="35"/>
  <c r="AS10" i="35"/>
  <c r="AT12" i="35"/>
  <c r="AS17" i="35"/>
  <c r="AS19" i="35"/>
  <c r="AU2" i="35"/>
  <c r="AT6" i="35"/>
  <c r="AT10" i="35"/>
  <c r="AU12" i="35"/>
  <c r="AP15" i="35"/>
  <c r="AQ15" i="35" s="1"/>
  <c r="AT17" i="35"/>
  <c r="AT19" i="35"/>
  <c r="AW29" i="35"/>
  <c r="AT30" i="35"/>
  <c r="AT2" i="35"/>
  <c r="AS6" i="35"/>
  <c r="AW28" i="35"/>
  <c r="AS30" i="35"/>
  <c r="AV2" i="35"/>
  <c r="AU6" i="35"/>
  <c r="AU10" i="35"/>
  <c r="AV12" i="35"/>
  <c r="AS15" i="35"/>
  <c r="AU17" i="35"/>
  <c r="AU19" i="35"/>
  <c r="AU30" i="35"/>
  <c r="AS11" i="35"/>
  <c r="AV16" i="35"/>
  <c r="AP12" i="35"/>
  <c r="AQ12" i="35" s="1"/>
  <c r="AW2" i="32" a="1"/>
  <c r="AW2" i="32" s="1"/>
  <c r="G14" i="31"/>
  <c r="E14" i="31"/>
  <c r="F14" i="31"/>
  <c r="S7" i="36"/>
  <c r="D15" i="31"/>
  <c r="E15" i="31"/>
  <c r="F15" i="31"/>
  <c r="Y14" i="31"/>
  <c r="X14" i="31"/>
  <c r="F13" i="31"/>
  <c r="E13" i="31"/>
  <c r="D13" i="31"/>
  <c r="Z13" i="31"/>
  <c r="Y13" i="31"/>
  <c r="AJ4" i="32" a="1"/>
  <c r="AJ4" i="32" s="1"/>
  <c r="BC2" i="35" l="1"/>
  <c r="BS4" i="35"/>
  <c r="BI2" i="35"/>
  <c r="BY2" i="35"/>
  <c r="BP5" i="35"/>
  <c r="BM2" i="35"/>
  <c r="BV2" i="35"/>
  <c r="BP2" i="35"/>
  <c r="BI6" i="35"/>
  <c r="BS2" i="35"/>
  <c r="BP4" i="35"/>
  <c r="BV4" i="35"/>
  <c r="BI4" i="35"/>
  <c r="BM3" i="35"/>
  <c r="BC12" i="35"/>
  <c r="BI3" i="35"/>
  <c r="BC8" i="35"/>
  <c r="BY3" i="35"/>
  <c r="BC6" i="35"/>
  <c r="BF6" i="35" s="1"/>
  <c r="BS3" i="35"/>
  <c r="BY4" i="35"/>
  <c r="BM4" i="35"/>
  <c r="BV3" i="35"/>
  <c r="BP3" i="35"/>
  <c r="BI5" i="35"/>
  <c r="BE28" i="35"/>
  <c r="BF28" i="35"/>
  <c r="BF13" i="35"/>
  <c r="BE13" i="35"/>
  <c r="BE31" i="35"/>
  <c r="BF31" i="35"/>
  <c r="BE18" i="35"/>
  <c r="BF18" i="35"/>
  <c r="BF14" i="35"/>
  <c r="BE14" i="35"/>
  <c r="BE23" i="35"/>
  <c r="BF23" i="35"/>
  <c r="BE15" i="35"/>
  <c r="BF15" i="35"/>
  <c r="BE21" i="35"/>
  <c r="BF21" i="35"/>
  <c r="BF25" i="35"/>
  <c r="BE25" i="35"/>
  <c r="BE22" i="35"/>
  <c r="BF22" i="35"/>
  <c r="BE27" i="35"/>
  <c r="BF27" i="35"/>
  <c r="BE20" i="35"/>
  <c r="BF20" i="35"/>
  <c r="BE26" i="35"/>
  <c r="BF26" i="35"/>
  <c r="BF29" i="35"/>
  <c r="BE29" i="35"/>
  <c r="BF17" i="35"/>
  <c r="BE17" i="35"/>
  <c r="BE24" i="35"/>
  <c r="BF24" i="35"/>
  <c r="BE16" i="35"/>
  <c r="BF16" i="35"/>
  <c r="BE30" i="35"/>
  <c r="BF30" i="35"/>
  <c r="BE19" i="35"/>
  <c r="BF19" i="35"/>
  <c r="BE9" i="35"/>
  <c r="BF9" i="35"/>
  <c r="BE5" i="35"/>
  <c r="BF5" i="35"/>
  <c r="BE10" i="35"/>
  <c r="BF10" i="35"/>
  <c r="BE8" i="35"/>
  <c r="BF8" i="35"/>
  <c r="BE6" i="35"/>
  <c r="BE4" i="35"/>
  <c r="BF4" i="35"/>
  <c r="BE3" i="35"/>
  <c r="BF3" i="35"/>
  <c r="BE11" i="35"/>
  <c r="BF11" i="35"/>
  <c r="BE7" i="35"/>
  <c r="BF7" i="35"/>
  <c r="BE12" i="35"/>
  <c r="BF12" i="35"/>
  <c r="BE2" i="35"/>
  <c r="BF2" i="35"/>
  <c r="AY25" i="35"/>
  <c r="AY22" i="35"/>
  <c r="AY23" i="35"/>
  <c r="AY30" i="35"/>
  <c r="AY27" i="35"/>
  <c r="AY24" i="35"/>
  <c r="AY31" i="35"/>
  <c r="AY29" i="35"/>
  <c r="AY26" i="35"/>
  <c r="AY28" i="35"/>
  <c r="AY14" i="35"/>
  <c r="AY20" i="35"/>
  <c r="AY19" i="35"/>
  <c r="AY17" i="35"/>
  <c r="AY13" i="35"/>
  <c r="AY15" i="35"/>
  <c r="AY21" i="35"/>
  <c r="AY16" i="35"/>
  <c r="AY18" i="35"/>
  <c r="AQ2" i="35"/>
  <c r="AX2" i="35" s="1"/>
  <c r="BD2" i="35" s="1"/>
  <c r="AX27" i="35"/>
  <c r="AX31" i="35"/>
  <c r="AE8" i="31"/>
  <c r="AX28" i="35"/>
  <c r="AD2" i="31"/>
  <c r="AX26" i="35"/>
  <c r="AX29" i="35"/>
  <c r="AD4" i="31"/>
  <c r="AI2" i="31"/>
  <c r="AE6" i="31"/>
  <c r="AD8" i="31"/>
  <c r="AD6" i="31"/>
  <c r="AE5" i="31"/>
  <c r="AD3" i="31"/>
  <c r="AD7" i="31"/>
  <c r="AE4" i="31"/>
  <c r="N16" i="36"/>
  <c r="N7" i="36"/>
  <c r="W7" i="36" s="1"/>
  <c r="N19" i="36"/>
  <c r="AX24" i="35"/>
  <c r="AX30" i="35"/>
  <c r="AX25" i="35"/>
  <c r="J4" i="31" a="1"/>
  <c r="J4" i="31" s="1"/>
  <c r="K4" i="31" s="1"/>
  <c r="N3" i="31" a="1"/>
  <c r="N3" i="31" s="1"/>
  <c r="O3" i="31" s="1"/>
  <c r="K3" i="31"/>
  <c r="K2" i="31"/>
  <c r="R5" i="31"/>
  <c r="O2" i="31"/>
  <c r="AE7" i="31"/>
  <c r="AE2" i="31"/>
  <c r="AE3" i="31"/>
  <c r="AW3" i="32" a="1"/>
  <c r="AW3" i="32" s="1"/>
  <c r="AD5" i="31"/>
  <c r="Q5" i="31"/>
  <c r="R2" i="31"/>
  <c r="Q2" i="31"/>
  <c r="AJ5" i="32" a="1"/>
  <c r="AJ5" i="32" s="1"/>
  <c r="AX20" i="35"/>
  <c r="AX23" i="35"/>
  <c r="AX18" i="35"/>
  <c r="AX22" i="35"/>
  <c r="AX9" i="35"/>
  <c r="BD9" i="35" s="1"/>
  <c r="AX10" i="35"/>
  <c r="BD10" i="35" s="1"/>
  <c r="AX12" i="35"/>
  <c r="BD12" i="35" s="1"/>
  <c r="AX16" i="35"/>
  <c r="AX14" i="35"/>
  <c r="AX8" i="35"/>
  <c r="BD8" i="35" s="1"/>
  <c r="AX17" i="35"/>
  <c r="AX21" i="35"/>
  <c r="AX15" i="35"/>
  <c r="AX7" i="35"/>
  <c r="BD7" i="35" s="1"/>
  <c r="AX11" i="35"/>
  <c r="BD11" i="35" s="1"/>
  <c r="AX13" i="35"/>
  <c r="AX4" i="35"/>
  <c r="BD4" i="35" s="1"/>
  <c r="AX6" i="35"/>
  <c r="BD6" i="35" s="1"/>
  <c r="AX5" i="35"/>
  <c r="BD5" i="35" s="1"/>
  <c r="AZ8" i="35"/>
  <c r="AX3" i="35"/>
  <c r="BD3" i="35" s="1"/>
  <c r="AX19" i="35"/>
  <c r="N13" i="36" l="1"/>
  <c r="J5" i="31" a="1"/>
  <c r="J5" i="31" s="1"/>
  <c r="K5" i="31" s="1"/>
  <c r="N4" i="31" a="1"/>
  <c r="N4" i="31" s="1"/>
  <c r="N5" i="31" s="1" a="1"/>
  <c r="N5" i="31" s="1"/>
  <c r="O5" i="31" s="1"/>
  <c r="AW4" i="32" a="1"/>
  <c r="AW4" i="32" s="1"/>
  <c r="AJ6" i="32" a="1"/>
  <c r="AJ6" i="32" s="1"/>
  <c r="T18" i="32" l="1"/>
  <c r="T16" i="32"/>
  <c r="J6" i="31" a="1"/>
  <c r="J6" i="31" s="1"/>
  <c r="K6" i="31" s="1"/>
  <c r="O4" i="31"/>
  <c r="N6" i="31" a="1"/>
  <c r="N6" i="31" s="1"/>
  <c r="N7" i="31" s="1" a="1"/>
  <c r="N7" i="31" s="1"/>
  <c r="O7" i="31" s="1"/>
  <c r="AQ2" i="32" a="1"/>
  <c r="AQ2" i="32" s="1"/>
  <c r="AW5" i="32" a="1"/>
  <c r="AW5" i="32" s="1"/>
  <c r="AW6" i="32" s="1" a="1"/>
  <c r="AW6" i="32" s="1"/>
  <c r="AJ7" i="32" a="1"/>
  <c r="AJ7" i="32" s="1"/>
  <c r="AZ6" i="35" l="1"/>
  <c r="AZ4" i="35"/>
  <c r="T20" i="32"/>
  <c r="AQ3" i="32" a="1"/>
  <c r="AQ3" i="32" s="1"/>
  <c r="AQ4" i="32" s="1" a="1"/>
  <c r="AQ4" i="32" s="1"/>
  <c r="J7" i="31" a="1"/>
  <c r="J7" i="31" s="1"/>
  <c r="J8" i="31" s="1" a="1"/>
  <c r="J8" i="31" s="1"/>
  <c r="J9" i="31" s="1" a="1"/>
  <c r="J9" i="31" s="1"/>
  <c r="K9" i="31" s="1"/>
  <c r="N8" i="31" a="1"/>
  <c r="N8" i="31" s="1"/>
  <c r="O8" i="31" s="1"/>
  <c r="O6" i="31"/>
  <c r="BM8" i="32"/>
  <c r="AN2" i="32" a="1"/>
  <c r="AN2" i="32" s="1"/>
  <c r="AW7" i="32" a="1"/>
  <c r="AW7" i="32" s="1"/>
  <c r="AJ8" i="32" a="1"/>
  <c r="AJ8" i="32" s="1"/>
  <c r="AQ5" i="32" l="1" a="1"/>
  <c r="AQ5" i="32" s="1"/>
  <c r="N9" i="31" a="1"/>
  <c r="N9" i="31" s="1"/>
  <c r="O9" i="31" s="1"/>
  <c r="K7" i="31"/>
  <c r="BM7" i="32"/>
  <c r="BM12" i="32"/>
  <c r="BM15" i="32"/>
  <c r="BM14" i="32"/>
  <c r="BM9" i="32"/>
  <c r="BM11" i="32"/>
  <c r="BM13" i="32"/>
  <c r="BM23" i="32"/>
  <c r="BM5" i="32"/>
  <c r="BM3" i="32"/>
  <c r="BM19" i="32"/>
  <c r="BM21" i="32"/>
  <c r="BM4" i="32"/>
  <c r="BM6" i="32"/>
  <c r="BM2" i="32"/>
  <c r="BM16" i="32"/>
  <c r="BM20" i="32"/>
  <c r="BM18" i="32"/>
  <c r="BM17" i="32"/>
  <c r="BM10" i="32"/>
  <c r="BM22" i="32"/>
  <c r="AN3" i="32" a="1"/>
  <c r="AN3" i="32" s="1"/>
  <c r="AW8" i="32" a="1"/>
  <c r="AW8" i="32" s="1"/>
  <c r="K8" i="31"/>
  <c r="J10" i="31" a="1"/>
  <c r="J10" i="31" s="1"/>
  <c r="K10" i="31" s="1"/>
  <c r="AJ9" i="32" a="1"/>
  <c r="AJ9" i="32" s="1"/>
  <c r="AQ6" i="32" l="1" a="1"/>
  <c r="AQ6" i="32" s="1"/>
  <c r="N10" i="31" a="1"/>
  <c r="N10" i="31" s="1"/>
  <c r="O10" i="31" s="1"/>
  <c r="AN4" i="32" a="1"/>
  <c r="AN4" i="32" s="1"/>
  <c r="AW9" i="32" a="1"/>
  <c r="AW9" i="32" s="1"/>
  <c r="J11" i="31" a="1"/>
  <c r="J11" i="31" s="1"/>
  <c r="K11" i="31" s="1"/>
  <c r="AJ10" i="32" a="1"/>
  <c r="AJ10" i="32" s="1"/>
  <c r="AJ11" i="32" s="1" a="1"/>
  <c r="AJ11" i="32" s="1"/>
  <c r="AJ12" i="32" s="1" a="1"/>
  <c r="AJ12" i="32" s="1"/>
  <c r="AJ13" i="32" s="1" a="1"/>
  <c r="AJ13" i="32" s="1"/>
  <c r="AJ14" i="32" s="1" a="1"/>
  <c r="AJ14" i="32" s="1"/>
  <c r="AJ15" i="32" s="1" a="1"/>
  <c r="AJ15" i="32" s="1"/>
  <c r="AJ16" i="32" s="1" a="1"/>
  <c r="AJ16" i="32" s="1"/>
  <c r="AJ17" i="32" s="1" a="1"/>
  <c r="AJ17" i="32" s="1"/>
  <c r="AJ18" i="32" s="1" a="1"/>
  <c r="AJ18" i="32" s="1"/>
  <c r="AJ19" i="32" s="1" a="1"/>
  <c r="AJ19" i="32" s="1"/>
  <c r="AJ20" i="32" s="1" a="1"/>
  <c r="AJ20" i="32" s="1"/>
  <c r="AJ21" i="32" s="1" a="1"/>
  <c r="AJ21" i="32" s="1"/>
  <c r="AJ22" i="32" s="1" a="1"/>
  <c r="AJ22" i="32" s="1"/>
  <c r="AJ23" i="32" s="1" a="1"/>
  <c r="AJ23" i="32" s="1"/>
  <c r="AJ24" i="32" s="1" a="1"/>
  <c r="AJ24" i="32" s="1"/>
  <c r="AJ25" i="32" s="1" a="1"/>
  <c r="AJ25" i="32" s="1"/>
  <c r="AJ26" i="32" s="1" a="1"/>
  <c r="AJ26" i="32" s="1"/>
  <c r="AJ27" i="32" s="1" a="1"/>
  <c r="AJ27" i="32" s="1"/>
  <c r="AJ28" i="32" s="1" a="1"/>
  <c r="AJ28" i="32" s="1"/>
  <c r="AJ29" i="32" s="1" a="1"/>
  <c r="AJ29" i="32" s="1"/>
  <c r="AJ30" i="32" s="1" a="1"/>
  <c r="AJ30" i="32" s="1"/>
  <c r="AJ31" i="32" s="1" a="1"/>
  <c r="AJ31" i="32" s="1"/>
  <c r="AJ32" i="32" s="1" a="1"/>
  <c r="AJ32" i="32" s="1"/>
  <c r="AQ7" i="32" l="1" a="1"/>
  <c r="AQ7" i="32" s="1"/>
  <c r="N11" i="31" a="1"/>
  <c r="N11" i="31" s="1"/>
  <c r="N12" i="31" s="1" a="1"/>
  <c r="N12" i="31" s="1"/>
  <c r="AN5" i="32" a="1"/>
  <c r="AN5" i="32" s="1"/>
  <c r="AN6" i="32" s="1" a="1"/>
  <c r="AN6" i="32" s="1"/>
  <c r="AN7" i="32" s="1" a="1"/>
  <c r="AN7" i="32" s="1"/>
  <c r="AW10" i="32" a="1"/>
  <c r="AW10" i="32" s="1"/>
  <c r="J12" i="31" a="1"/>
  <c r="J12" i="31" s="1"/>
  <c r="K12" i="31" s="1"/>
  <c r="AQ8" i="32" l="1" a="1"/>
  <c r="AQ8" i="32" s="1"/>
  <c r="AQ9" i="32" s="1" a="1"/>
  <c r="AQ9" i="32" s="1"/>
  <c r="AQ10" i="32" s="1" a="1"/>
  <c r="AQ10" i="32" s="1"/>
  <c r="AQ11" i="32" s="1" a="1"/>
  <c r="AQ11" i="32" s="1"/>
  <c r="AQ12" i="32" s="1" a="1"/>
  <c r="AQ12" i="32" s="1"/>
  <c r="AQ13" i="32" s="1" a="1"/>
  <c r="AQ13" i="32" s="1"/>
  <c r="AQ14" i="32" s="1" a="1"/>
  <c r="AQ14" i="32" s="1"/>
  <c r="AQ15" i="32" s="1" a="1"/>
  <c r="AQ15" i="32" s="1"/>
  <c r="AQ16" i="32" s="1" a="1"/>
  <c r="AQ16" i="32" s="1"/>
  <c r="AQ17" i="32" s="1" a="1"/>
  <c r="AQ17" i="32" s="1"/>
  <c r="AQ18" i="32" s="1" a="1"/>
  <c r="AQ18" i="32" s="1"/>
  <c r="AQ19" i="32" s="1" a="1"/>
  <c r="AQ19" i="32" s="1"/>
  <c r="AQ20" i="32" s="1" a="1"/>
  <c r="AQ20" i="32" s="1"/>
  <c r="AQ21" i="32" s="1" a="1"/>
  <c r="AQ21" i="32" s="1"/>
  <c r="AQ22" i="32" s="1" a="1"/>
  <c r="AQ22" i="32" s="1"/>
  <c r="AQ23" i="32" s="1" a="1"/>
  <c r="AQ23" i="32" s="1"/>
  <c r="AQ24" i="32" s="1" a="1"/>
  <c r="AQ24" i="32" s="1"/>
  <c r="AQ25" i="32" s="1" a="1"/>
  <c r="AQ25" i="32" s="1"/>
  <c r="AQ26" i="32" s="1" a="1"/>
  <c r="AQ26" i="32" s="1"/>
  <c r="AQ27" i="32" s="1" a="1"/>
  <c r="AQ27" i="32" s="1"/>
  <c r="AQ28" i="32" s="1" a="1"/>
  <c r="AQ28" i="32" s="1"/>
  <c r="AQ29" i="32" s="1" a="1"/>
  <c r="AQ29" i="32" s="1"/>
  <c r="AQ30" i="32" s="1" a="1"/>
  <c r="AQ30" i="32" s="1"/>
  <c r="AQ31" i="32" s="1" a="1"/>
  <c r="AQ31" i="32" s="1"/>
  <c r="AQ32" i="32" s="1" a="1"/>
  <c r="AQ32" i="32" s="1"/>
  <c r="AQ33" i="32" s="1" a="1"/>
  <c r="AQ33" i="32" s="1"/>
  <c r="AQ34" i="32" s="1" a="1"/>
  <c r="AQ34" i="32" s="1"/>
  <c r="AQ35" i="32" s="1" a="1"/>
  <c r="AQ35" i="32" s="1"/>
  <c r="AQ36" i="32" s="1" a="1"/>
  <c r="AQ36" i="32" s="1"/>
  <c r="AQ37" i="32" s="1" a="1"/>
  <c r="AQ37" i="32" s="1"/>
  <c r="AQ38" i="32" s="1" a="1"/>
  <c r="AQ38" i="32" s="1"/>
  <c r="AQ39" i="32" s="1" a="1"/>
  <c r="AQ39" i="32" s="1"/>
  <c r="AQ40" i="32" s="1" a="1"/>
  <c r="AQ40" i="32" s="1"/>
  <c r="AQ41" i="32" s="1" a="1"/>
  <c r="AQ41" i="32" s="1"/>
  <c r="AQ42" i="32" s="1" a="1"/>
  <c r="AQ42" i="32" s="1"/>
  <c r="AQ43" i="32" s="1" a="1"/>
  <c r="AQ43" i="32" s="1"/>
  <c r="AQ44" i="32" s="1" a="1"/>
  <c r="AQ44" i="32" s="1"/>
  <c r="AQ45" i="32" s="1" a="1"/>
  <c r="AQ45" i="32" s="1"/>
  <c r="AQ46" i="32" s="1" a="1"/>
  <c r="AQ46" i="32" s="1"/>
  <c r="AQ47" i="32" s="1" a="1"/>
  <c r="AQ47" i="32" s="1"/>
  <c r="AQ48" i="32" s="1" a="1"/>
  <c r="AQ48" i="32" s="1"/>
  <c r="AQ49" i="32" s="1" a="1"/>
  <c r="AQ49" i="32" s="1"/>
  <c r="AQ50" i="32" s="1" a="1"/>
  <c r="AQ50" i="32" s="1"/>
  <c r="AQ51" i="32" s="1" a="1"/>
  <c r="AQ51" i="32" s="1"/>
  <c r="AQ52" i="32" s="1" a="1"/>
  <c r="AQ52" i="32" s="1"/>
  <c r="AQ53" i="32" s="1" a="1"/>
  <c r="AQ53" i="32" s="1"/>
  <c r="AQ54" i="32" s="1" a="1"/>
  <c r="AQ54" i="32" s="1"/>
  <c r="AQ55" i="32" s="1" a="1"/>
  <c r="AQ55" i="32" s="1"/>
  <c r="AQ56" i="32" s="1" a="1"/>
  <c r="AQ56" i="32" s="1"/>
  <c r="AQ57" i="32" s="1" a="1"/>
  <c r="AQ57" i="32" s="1"/>
  <c r="AQ58" i="32" s="1" a="1"/>
  <c r="AQ58" i="32" s="1"/>
  <c r="AQ59" i="32" s="1" a="1"/>
  <c r="AQ59" i="32" s="1"/>
  <c r="AQ60" i="32" s="1" a="1"/>
  <c r="AQ60" i="32" s="1"/>
  <c r="AQ61" i="32" s="1" a="1"/>
  <c r="AQ61" i="32" s="1"/>
  <c r="AQ62" i="32" s="1" a="1"/>
  <c r="AQ62" i="32" s="1"/>
  <c r="AQ63" i="32" s="1" a="1"/>
  <c r="AQ63" i="32" s="1"/>
  <c r="AQ64" i="32" s="1" a="1"/>
  <c r="AQ64" i="32" s="1"/>
  <c r="AQ65" i="32" s="1" a="1"/>
  <c r="AQ65" i="32" s="1"/>
  <c r="AQ66" i="32" s="1" a="1"/>
  <c r="AQ66" i="32" s="1"/>
  <c r="AQ67" i="32" s="1" a="1"/>
  <c r="AQ67" i="32" s="1"/>
  <c r="AQ68" i="32" s="1" a="1"/>
  <c r="AQ68" i="32" s="1"/>
  <c r="AQ69" i="32" s="1" a="1"/>
  <c r="AQ69" i="32" s="1"/>
  <c r="AQ70" i="32" s="1" a="1"/>
  <c r="AQ70" i="32" s="1"/>
  <c r="AQ71" i="32" s="1" a="1"/>
  <c r="AQ71" i="32" s="1"/>
  <c r="AQ72" i="32" s="1" a="1"/>
  <c r="AQ72" i="32" s="1"/>
  <c r="AQ73" i="32" s="1" a="1"/>
  <c r="AQ73" i="32" s="1"/>
  <c r="AQ74" i="32" s="1" a="1"/>
  <c r="AQ74" i="32" s="1"/>
  <c r="AQ75" i="32" s="1" a="1"/>
  <c r="AQ75" i="32" s="1"/>
  <c r="AQ76" i="32" s="1" a="1"/>
  <c r="AQ76" i="32" s="1"/>
  <c r="AQ77" i="32" s="1" a="1"/>
  <c r="AQ77" i="32" s="1"/>
  <c r="AQ78" i="32" s="1" a="1"/>
  <c r="AQ78" i="32" s="1"/>
  <c r="AQ79" i="32" s="1" a="1"/>
  <c r="AQ79" i="32" s="1"/>
  <c r="AQ80" i="32" s="1" a="1"/>
  <c r="AQ80" i="32" s="1"/>
  <c r="AQ81" i="32" s="1" a="1"/>
  <c r="AQ81" i="32" s="1"/>
  <c r="AQ82" i="32" s="1" a="1"/>
  <c r="AQ82" i="32" s="1"/>
  <c r="AQ83" i="32" s="1" a="1"/>
  <c r="AQ83" i="32" s="1"/>
  <c r="AQ84" i="32" s="1" a="1"/>
  <c r="AQ84" i="32" s="1"/>
  <c r="AQ85" i="32" s="1" a="1"/>
  <c r="AQ85" i="32" s="1"/>
  <c r="AQ86" i="32" s="1" a="1"/>
  <c r="AQ86" i="32" s="1"/>
  <c r="AQ87" i="32" s="1" a="1"/>
  <c r="AQ87" i="32" s="1"/>
  <c r="AQ88" i="32" s="1" a="1"/>
  <c r="AQ88" i="32" s="1"/>
  <c r="AQ89" i="32" s="1" a="1"/>
  <c r="AQ89" i="32" s="1"/>
  <c r="AQ90" i="32" s="1" a="1"/>
  <c r="AQ90" i="32" s="1"/>
  <c r="AQ91" i="32" s="1" a="1"/>
  <c r="AQ91" i="32" s="1"/>
  <c r="AQ92" i="32" s="1" a="1"/>
  <c r="AQ92" i="32" s="1"/>
  <c r="AQ93" i="32" s="1" a="1"/>
  <c r="AQ93" i="32" s="1"/>
  <c r="AQ94" i="32" s="1" a="1"/>
  <c r="AQ94" i="32" s="1"/>
  <c r="AQ95" i="32" s="1" a="1"/>
  <c r="AQ95" i="32" s="1"/>
  <c r="AQ96" i="32" s="1" a="1"/>
  <c r="AQ96" i="32" s="1"/>
  <c r="AQ97" i="32" s="1" a="1"/>
  <c r="AQ97" i="32" s="1"/>
  <c r="AQ98" i="32" s="1" a="1"/>
  <c r="AQ98" i="32" s="1"/>
  <c r="AQ99" i="32" s="1" a="1"/>
  <c r="AQ99" i="32" s="1"/>
  <c r="AQ100" i="32" s="1" a="1"/>
  <c r="AQ100" i="32" s="1"/>
  <c r="AQ101" i="32" s="1" a="1"/>
  <c r="AQ101" i="32" s="1"/>
  <c r="AQ102" i="32" s="1" a="1"/>
  <c r="AQ102" i="32" s="1"/>
  <c r="AQ103" i="32" s="1" a="1"/>
  <c r="AQ103" i="32" s="1"/>
  <c r="AQ104" i="32" s="1" a="1"/>
  <c r="AQ104" i="32" s="1"/>
  <c r="AQ105" i="32" s="1" a="1"/>
  <c r="AQ105" i="32" s="1"/>
  <c r="AQ106" i="32" s="1" a="1"/>
  <c r="AQ106" i="32" s="1"/>
  <c r="AQ107" i="32" s="1" a="1"/>
  <c r="AQ107" i="32" s="1"/>
  <c r="AQ108" i="32" s="1" a="1"/>
  <c r="AQ108" i="32" s="1"/>
  <c r="AQ109" i="32" s="1" a="1"/>
  <c r="AQ109" i="32" s="1"/>
  <c r="AQ110" i="32" s="1" a="1"/>
  <c r="AQ110" i="32" s="1"/>
  <c r="AQ111" i="32" s="1" a="1"/>
  <c r="AQ111" i="32" s="1"/>
  <c r="AQ112" i="32" s="1" a="1"/>
  <c r="AQ112" i="32" s="1"/>
  <c r="AQ113" i="32" s="1" a="1"/>
  <c r="AQ113" i="32" s="1"/>
  <c r="AQ114" i="32" s="1" a="1"/>
  <c r="AQ114" i="32" s="1"/>
  <c r="AQ115" i="32" s="1" a="1"/>
  <c r="AQ115" i="32" s="1"/>
  <c r="AQ116" i="32" s="1" a="1"/>
  <c r="AQ116" i="32" s="1"/>
  <c r="AQ117" i="32" s="1" a="1"/>
  <c r="AQ117" i="32" s="1"/>
  <c r="AQ118" i="32" s="1" a="1"/>
  <c r="AQ118" i="32" s="1"/>
  <c r="AQ119" i="32" s="1" a="1"/>
  <c r="AQ119" i="32" s="1"/>
  <c r="AQ120" i="32" s="1" a="1"/>
  <c r="AQ120" i="32" s="1"/>
  <c r="AQ121" i="32" s="1" a="1"/>
  <c r="AQ121" i="32" s="1"/>
  <c r="AQ122" i="32" s="1" a="1"/>
  <c r="AQ122" i="32" s="1"/>
  <c r="AQ123" i="32" s="1" a="1"/>
  <c r="AQ123" i="32" s="1"/>
  <c r="AQ124" i="32" s="1" a="1"/>
  <c r="AQ124" i="32" s="1"/>
  <c r="AQ125" i="32" s="1" a="1"/>
  <c r="AQ125" i="32" s="1"/>
  <c r="AQ126" i="32" s="1" a="1"/>
  <c r="AQ126" i="32" s="1"/>
  <c r="AQ127" i="32" s="1" a="1"/>
  <c r="AQ127" i="32" s="1"/>
  <c r="AQ128" i="32" s="1" a="1"/>
  <c r="AQ128" i="32" s="1"/>
  <c r="AQ129" i="32" s="1" a="1"/>
  <c r="AQ129" i="32" s="1"/>
  <c r="AQ130" i="32" s="1" a="1"/>
  <c r="AQ130" i="32" s="1"/>
  <c r="AQ131" i="32" s="1" a="1"/>
  <c r="AQ131" i="32" s="1"/>
  <c r="AQ132" i="32" s="1" a="1"/>
  <c r="AQ132" i="32" s="1"/>
  <c r="AQ133" i="32" s="1" a="1"/>
  <c r="AQ133" i="32" s="1"/>
  <c r="AQ134" i="32" s="1" a="1"/>
  <c r="AQ134" i="32" s="1"/>
  <c r="AQ135" i="32" s="1" a="1"/>
  <c r="AQ135" i="32" s="1"/>
  <c r="AQ136" i="32" s="1" a="1"/>
  <c r="AQ136" i="32" s="1"/>
  <c r="AQ137" i="32" s="1" a="1"/>
  <c r="AQ137" i="32" s="1"/>
  <c r="AQ138" i="32" s="1" a="1"/>
  <c r="AQ138" i="32" s="1"/>
  <c r="AQ139" i="32" s="1" a="1"/>
  <c r="AQ139" i="32" s="1"/>
  <c r="AQ140" i="32" s="1" a="1"/>
  <c r="AQ140" i="32" s="1"/>
  <c r="AQ141" i="32" s="1" a="1"/>
  <c r="AQ141" i="32" s="1"/>
  <c r="AQ142" i="32" s="1" a="1"/>
  <c r="AQ142" i="32" s="1"/>
  <c r="AQ143" i="32" s="1" a="1"/>
  <c r="AQ143" i="32" s="1"/>
  <c r="AQ144" i="32" s="1" a="1"/>
  <c r="AQ144" i="32" s="1"/>
  <c r="AQ145" i="32" s="1" a="1"/>
  <c r="AQ145" i="32" s="1"/>
  <c r="AQ146" i="32" s="1" a="1"/>
  <c r="AQ146" i="32" s="1"/>
  <c r="AQ147" i="32" s="1" a="1"/>
  <c r="AQ147" i="32" s="1"/>
  <c r="AQ148" i="32" s="1" a="1"/>
  <c r="AQ148" i="32" s="1"/>
  <c r="AQ149" i="32" s="1" a="1"/>
  <c r="AQ149" i="32" s="1"/>
  <c r="AQ150" i="32" s="1" a="1"/>
  <c r="AQ150" i="32" s="1"/>
  <c r="AQ151" i="32" s="1" a="1"/>
  <c r="AQ151" i="32" s="1"/>
  <c r="AQ152" i="32" s="1" a="1"/>
  <c r="AQ152" i="32" s="1"/>
  <c r="AQ153" i="32" s="1" a="1"/>
  <c r="AQ153" i="32" s="1"/>
  <c r="AQ154" i="32" s="1" a="1"/>
  <c r="AQ154" i="32" s="1"/>
  <c r="AQ155" i="32" s="1" a="1"/>
  <c r="AQ155" i="32" s="1"/>
  <c r="AQ156" i="32" s="1" a="1"/>
  <c r="AQ156" i="32" s="1"/>
  <c r="AQ157" i="32" s="1" a="1"/>
  <c r="AQ157" i="32" s="1"/>
  <c r="AQ158" i="32" s="1" a="1"/>
  <c r="AQ158" i="32" s="1"/>
  <c r="AQ159" i="32" s="1" a="1"/>
  <c r="AQ159" i="32" s="1"/>
  <c r="AQ160" i="32" s="1" a="1"/>
  <c r="AQ160" i="32" s="1"/>
  <c r="AQ161" i="32" s="1" a="1"/>
  <c r="AQ161" i="32" s="1"/>
  <c r="AQ162" i="32" s="1" a="1"/>
  <c r="AQ162" i="32" s="1"/>
  <c r="AQ163" i="32" s="1" a="1"/>
  <c r="AQ163" i="32" s="1"/>
  <c r="AQ164" i="32" s="1" a="1"/>
  <c r="AQ164" i="32" s="1"/>
  <c r="AQ165" i="32" s="1" a="1"/>
  <c r="AQ165" i="32" s="1"/>
  <c r="AQ166" i="32" s="1" a="1"/>
  <c r="AQ166" i="32" s="1"/>
  <c r="AQ167" i="32" s="1" a="1"/>
  <c r="AQ167" i="32" s="1"/>
  <c r="AQ168" i="32" s="1" a="1"/>
  <c r="AQ168" i="32" s="1"/>
  <c r="AQ169" i="32" s="1" a="1"/>
  <c r="AQ169" i="32" s="1"/>
  <c r="AQ170" i="32" s="1" a="1"/>
  <c r="AQ170" i="32" s="1"/>
  <c r="AQ171" i="32" s="1" a="1"/>
  <c r="AQ171" i="32" s="1"/>
  <c r="AQ172" i="32" s="1" a="1"/>
  <c r="AQ172" i="32" s="1"/>
  <c r="AQ173" i="32" s="1" a="1"/>
  <c r="AQ173" i="32" s="1"/>
  <c r="AQ174" i="32" s="1" a="1"/>
  <c r="AQ174" i="32" s="1"/>
  <c r="AQ175" i="32" s="1" a="1"/>
  <c r="AQ175" i="32" s="1"/>
  <c r="AQ176" i="32" s="1" a="1"/>
  <c r="AQ176" i="32" s="1"/>
  <c r="AQ177" i="32" s="1" a="1"/>
  <c r="AQ177" i="32" s="1"/>
  <c r="AQ178" i="32" s="1" a="1"/>
  <c r="AQ178" i="32" s="1"/>
  <c r="AQ179" i="32" s="1" a="1"/>
  <c r="AQ179" i="32" s="1"/>
  <c r="AQ180" i="32" s="1" a="1"/>
  <c r="AQ180" i="32" s="1"/>
  <c r="AQ181" i="32" s="1" a="1"/>
  <c r="AQ181" i="32" s="1"/>
  <c r="AQ182" i="32" s="1" a="1"/>
  <c r="AQ182" i="32" s="1"/>
  <c r="AQ183" i="32" s="1" a="1"/>
  <c r="AQ183" i="32" s="1"/>
  <c r="AQ184" i="32" s="1" a="1"/>
  <c r="AQ184" i="32" s="1"/>
  <c r="AQ185" i="32" s="1" a="1"/>
  <c r="AQ185" i="32" s="1"/>
  <c r="AQ186" i="32" s="1" a="1"/>
  <c r="AQ186" i="32" s="1"/>
  <c r="AQ187" i="32" s="1" a="1"/>
  <c r="AQ187" i="32" s="1"/>
  <c r="AQ188" i="32" s="1" a="1"/>
  <c r="AQ188" i="32" s="1"/>
  <c r="AQ189" i="32" s="1" a="1"/>
  <c r="AQ189" i="32" s="1"/>
  <c r="AQ190" i="32" s="1" a="1"/>
  <c r="AQ190" i="32" s="1"/>
  <c r="AQ191" i="32" s="1" a="1"/>
  <c r="AQ191" i="32" s="1"/>
  <c r="AQ192" i="32" s="1" a="1"/>
  <c r="AQ192" i="32" s="1"/>
  <c r="AQ193" i="32" s="1" a="1"/>
  <c r="AQ193" i="32" s="1"/>
  <c r="AQ194" i="32" s="1" a="1"/>
  <c r="AQ194" i="32" s="1"/>
  <c r="AQ195" i="32" s="1" a="1"/>
  <c r="AQ195" i="32" s="1"/>
  <c r="AQ196" i="32" s="1" a="1"/>
  <c r="AQ196" i="32" s="1"/>
  <c r="AQ197" i="32" s="1" a="1"/>
  <c r="AQ197" i="32" s="1"/>
  <c r="AQ198" i="32" s="1" a="1"/>
  <c r="AQ198" i="32" s="1"/>
  <c r="AQ199" i="32" s="1" a="1"/>
  <c r="AQ199" i="32" s="1"/>
  <c r="AQ200" i="32" s="1" a="1"/>
  <c r="AQ200" i="32" s="1"/>
  <c r="AQ201" i="32" s="1" a="1"/>
  <c r="AQ201" i="32" s="1"/>
  <c r="O11" i="31"/>
  <c r="AN8" i="32" a="1"/>
  <c r="AN8" i="32" s="1"/>
  <c r="AW11" i="32" a="1"/>
  <c r="AW11" i="32" s="1"/>
  <c r="J13" i="31" a="1"/>
  <c r="J13" i="31" s="1"/>
  <c r="K13" i="31" s="1"/>
  <c r="O12" i="31"/>
  <c r="N13" i="31" a="1"/>
  <c r="N13" i="31" s="1"/>
  <c r="AN9" i="32" l="1" a="1"/>
  <c r="AN9" i="32" s="1"/>
  <c r="AW12" i="32" a="1"/>
  <c r="AW12" i="32" s="1"/>
  <c r="J14" i="31" a="1"/>
  <c r="J14" i="31" s="1"/>
  <c r="K14" i="31" s="1"/>
  <c r="O13" i="31"/>
  <c r="N14" i="31" a="1"/>
  <c r="N14" i="31" s="1"/>
  <c r="AN10" i="32" l="1" a="1"/>
  <c r="AN10" i="32" s="1"/>
  <c r="AW13" i="32" a="1"/>
  <c r="AW13" i="32" s="1"/>
  <c r="J15" i="31" a="1"/>
  <c r="J15" i="31" s="1"/>
  <c r="K15" i="31" s="1"/>
  <c r="O14" i="31"/>
  <c r="N15" i="31" a="1"/>
  <c r="N15" i="31" s="1"/>
  <c r="AN11" i="32" l="1" a="1"/>
  <c r="AN11" i="32" s="1"/>
  <c r="AW14" i="32" a="1"/>
  <c r="AW14" i="32" s="1"/>
  <c r="J16" i="31" a="1"/>
  <c r="J16" i="31" s="1"/>
  <c r="K16" i="31" s="1"/>
  <c r="O15" i="31"/>
  <c r="N16" i="31" a="1"/>
  <c r="N16" i="31" s="1"/>
  <c r="AN12" i="32" l="1" a="1"/>
  <c r="AN12" i="32" s="1"/>
  <c r="AW15" i="32" a="1"/>
  <c r="AW15" i="32" s="1"/>
  <c r="J17" i="31" a="1"/>
  <c r="J17" i="31" s="1"/>
  <c r="K17" i="31" s="1"/>
  <c r="O16" i="31"/>
  <c r="N17" i="31" a="1"/>
  <c r="N17" i="31" s="1"/>
  <c r="AN13" i="32" l="1" a="1"/>
  <c r="AN13" i="32" s="1"/>
  <c r="AW16" i="32" a="1"/>
  <c r="AW16" i="32" s="1"/>
  <c r="J18" i="31" a="1"/>
  <c r="J18" i="31" s="1"/>
  <c r="K18" i="31" s="1"/>
  <c r="O17" i="31"/>
  <c r="N18" i="31" a="1"/>
  <c r="N18" i="31" s="1"/>
  <c r="AN14" i="32" l="1" a="1"/>
  <c r="AN14" i="32" s="1"/>
  <c r="AW17" i="32" a="1"/>
  <c r="AW17" i="32" s="1"/>
  <c r="J19" i="31" a="1"/>
  <c r="J19" i="31" s="1"/>
  <c r="K19" i="31" s="1"/>
  <c r="O18" i="31"/>
  <c r="N19" i="31" a="1"/>
  <c r="N19" i="31" s="1"/>
  <c r="AN15" i="32" l="1" a="1"/>
  <c r="AN15" i="32" s="1"/>
  <c r="AW18" i="32" a="1"/>
  <c r="AW18" i="32" s="1"/>
  <c r="J20" i="31" a="1"/>
  <c r="J20" i="31" s="1"/>
  <c r="K20" i="31" s="1"/>
  <c r="O19" i="31"/>
  <c r="N20" i="31" a="1"/>
  <c r="N20" i="31" s="1"/>
  <c r="AN16" i="32" l="1" a="1"/>
  <c r="AN16" i="32" s="1"/>
  <c r="AW19" i="32" a="1"/>
  <c r="AW19" i="32" s="1"/>
  <c r="J21" i="31" a="1"/>
  <c r="J21" i="31" s="1"/>
  <c r="K21" i="31" s="1"/>
  <c r="O20" i="31"/>
  <c r="N21" i="31" a="1"/>
  <c r="N21" i="31" s="1"/>
  <c r="AN17" i="32" l="1" a="1"/>
  <c r="AN17" i="32" s="1"/>
  <c r="AW20" i="32" a="1"/>
  <c r="AW20" i="32" s="1"/>
  <c r="J22" i="31" a="1"/>
  <c r="J22" i="31" s="1"/>
  <c r="K22" i="31" s="1"/>
  <c r="O21" i="31"/>
  <c r="N22" i="31" a="1"/>
  <c r="N22" i="31" s="1"/>
  <c r="J23" i="31" l="1" a="1"/>
  <c r="J23" i="31" s="1"/>
  <c r="K23" i="31" s="1"/>
  <c r="AN18" i="32" a="1"/>
  <c r="AN18" i="32" s="1"/>
  <c r="AO18" i="32" s="1"/>
  <c r="AW21" i="32" a="1"/>
  <c r="AW21" i="32" s="1"/>
  <c r="O22" i="31"/>
  <c r="N23" i="31" a="1"/>
  <c r="N23" i="31" s="1"/>
  <c r="J24" i="31" l="1" a="1"/>
  <c r="J24" i="31" s="1"/>
  <c r="K24" i="31" s="1"/>
  <c r="AN19" i="32" a="1"/>
  <c r="AN19" i="32" s="1"/>
  <c r="AO19" i="32" s="1"/>
  <c r="AW22" i="32" a="1"/>
  <c r="AW22" i="32" s="1"/>
  <c r="O23" i="31"/>
  <c r="N24" i="31" a="1"/>
  <c r="N24" i="31" s="1"/>
  <c r="J25" i="31" l="1" a="1"/>
  <c r="J25" i="31" s="1"/>
  <c r="K25" i="31" s="1"/>
  <c r="AN20" i="32" a="1"/>
  <c r="AN20" i="32" s="1"/>
  <c r="AO20" i="32" s="1"/>
  <c r="AW23" i="32" a="1"/>
  <c r="AW23" i="32" s="1"/>
  <c r="O24" i="31"/>
  <c r="N25" i="31" a="1"/>
  <c r="N25" i="31" s="1"/>
  <c r="J26" i="31" l="1" a="1"/>
  <c r="J26" i="31" s="1"/>
  <c r="K26" i="31" s="1"/>
  <c r="AN21" i="32" a="1"/>
  <c r="AN21" i="32" s="1"/>
  <c r="AO21" i="32" s="1"/>
  <c r="AW24" i="32" a="1"/>
  <c r="AW24" i="32" s="1"/>
  <c r="O25" i="31"/>
  <c r="N26" i="31" a="1"/>
  <c r="N26" i="31" s="1"/>
  <c r="J27" i="31" l="1" a="1"/>
  <c r="J27" i="31" s="1"/>
  <c r="K27" i="31" s="1"/>
  <c r="AN22" i="32" a="1"/>
  <c r="AN22" i="32" s="1"/>
  <c r="AO22" i="32" s="1"/>
  <c r="AW25" i="32" a="1"/>
  <c r="AW25" i="32" s="1"/>
  <c r="O26" i="31"/>
  <c r="N27" i="31" a="1"/>
  <c r="N27" i="31" s="1"/>
  <c r="J28" i="31" l="1" a="1"/>
  <c r="J28" i="31" s="1"/>
  <c r="K28" i="31" s="1"/>
  <c r="AN23" i="32" a="1"/>
  <c r="AN23" i="32" s="1"/>
  <c r="AO23" i="32" s="1"/>
  <c r="AW26" i="32" a="1"/>
  <c r="AW26" i="32" s="1"/>
  <c r="O27" i="31"/>
  <c r="N28" i="31" a="1"/>
  <c r="N28" i="31" s="1"/>
  <c r="J29" i="31" l="1" a="1"/>
  <c r="J29" i="31" s="1"/>
  <c r="K29" i="31" s="1"/>
  <c r="AN24" i="32" a="1"/>
  <c r="AN24" i="32" s="1"/>
  <c r="AO24" i="32" s="1"/>
  <c r="AW27" i="32" a="1"/>
  <c r="AW27" i="32" s="1"/>
  <c r="O28" i="31"/>
  <c r="N29" i="31" a="1"/>
  <c r="N29" i="31" s="1"/>
  <c r="J30" i="31" l="1" a="1"/>
  <c r="J30" i="31" s="1"/>
  <c r="K30" i="31" s="1"/>
  <c r="AR25" i="32"/>
  <c r="AN25" i="32" a="1"/>
  <c r="AN25" i="32" s="1"/>
  <c r="AO25" i="32" s="1"/>
  <c r="AW28" i="32" a="1"/>
  <c r="AW28" i="32" s="1"/>
  <c r="O29" i="31"/>
  <c r="N30" i="31" a="1"/>
  <c r="N30" i="31" s="1"/>
  <c r="J31" i="31" l="1" a="1"/>
  <c r="J31" i="31" s="1"/>
  <c r="K31" i="31" s="1"/>
  <c r="AR26" i="32"/>
  <c r="AN26" i="32" a="1"/>
  <c r="AN26" i="32" s="1"/>
  <c r="AO26" i="32" s="1"/>
  <c r="AW29" i="32" a="1"/>
  <c r="AW29" i="32" s="1"/>
  <c r="O30" i="31"/>
  <c r="N31" i="31" a="1"/>
  <c r="N31" i="31" s="1"/>
  <c r="J32" i="31" l="1" a="1"/>
  <c r="J32" i="31" s="1"/>
  <c r="K32" i="31" s="1"/>
  <c r="AR27" i="32"/>
  <c r="AN27" i="32" a="1"/>
  <c r="AN27" i="32" s="1"/>
  <c r="AO27" i="32" s="1"/>
  <c r="AW30" i="32" a="1"/>
  <c r="AW30" i="32" s="1"/>
  <c r="O31" i="31"/>
  <c r="N32" i="31" a="1"/>
  <c r="N32" i="31" s="1"/>
  <c r="J33" i="31" l="1" a="1"/>
  <c r="J33" i="31" s="1"/>
  <c r="K33" i="31" s="1"/>
  <c r="AR28" i="32"/>
  <c r="AN28" i="32" a="1"/>
  <c r="AN28" i="32" s="1"/>
  <c r="AO28" i="32" s="1"/>
  <c r="AW31" i="32" a="1"/>
  <c r="AW31" i="32" s="1"/>
  <c r="O32" i="31"/>
  <c r="N33" i="31" a="1"/>
  <c r="N33" i="31" s="1"/>
  <c r="J34" i="31" l="1" a="1"/>
  <c r="J34" i="31" s="1"/>
  <c r="K34" i="31" s="1"/>
  <c r="AR29" i="32"/>
  <c r="AN29" i="32" a="1"/>
  <c r="AN29" i="32" s="1"/>
  <c r="AO29" i="32" s="1"/>
  <c r="AW32" i="32" a="1"/>
  <c r="AW32" i="32" s="1"/>
  <c r="O33" i="31"/>
  <c r="N34" i="31" a="1"/>
  <c r="N34" i="31" s="1"/>
  <c r="J35" i="31" l="1" a="1"/>
  <c r="J35" i="31" s="1"/>
  <c r="K35" i="31" s="1"/>
  <c r="AR30" i="32"/>
  <c r="AN30" i="32" a="1"/>
  <c r="AN30" i="32" s="1"/>
  <c r="AO30" i="32" s="1"/>
  <c r="AW33" i="32" a="1"/>
  <c r="AW33" i="32" s="1"/>
  <c r="O34" i="31"/>
  <c r="N35" i="31" a="1"/>
  <c r="N35" i="31" s="1"/>
  <c r="J36" i="31" l="1" a="1"/>
  <c r="J36" i="31" s="1"/>
  <c r="K36" i="31" s="1"/>
  <c r="AR31" i="32"/>
  <c r="AN31" i="32" a="1"/>
  <c r="AN31" i="32" s="1"/>
  <c r="AO31" i="32" s="1"/>
  <c r="AW34" i="32" a="1"/>
  <c r="AW34" i="32" s="1"/>
  <c r="O35" i="31"/>
  <c r="N36" i="31" a="1"/>
  <c r="N36" i="31" s="1"/>
  <c r="J37" i="31" l="1" a="1"/>
  <c r="J37" i="31" s="1"/>
  <c r="K37" i="31" s="1"/>
  <c r="AR32" i="32"/>
  <c r="AN32" i="32" a="1"/>
  <c r="AN32" i="32" s="1"/>
  <c r="AO32" i="32" s="1"/>
  <c r="AW35" i="32" a="1"/>
  <c r="AW35" i="32" s="1"/>
  <c r="O36" i="31"/>
  <c r="N37" i="31" a="1"/>
  <c r="N37" i="31" s="1"/>
  <c r="J38" i="31" l="1" a="1"/>
  <c r="J38" i="31" s="1"/>
  <c r="K38" i="31" s="1"/>
  <c r="AR33" i="32"/>
  <c r="AN33" i="32" a="1"/>
  <c r="AN33" i="32" s="1"/>
  <c r="AO33" i="32" s="1"/>
  <c r="AW36" i="32" a="1"/>
  <c r="AW36" i="32" s="1"/>
  <c r="O37" i="31"/>
  <c r="N38" i="31" a="1"/>
  <c r="N38" i="31" s="1"/>
  <c r="J39" i="31" l="1" a="1"/>
  <c r="J39" i="31" s="1"/>
  <c r="K39" i="31" s="1"/>
  <c r="AR34" i="32"/>
  <c r="AN34" i="32" a="1"/>
  <c r="AN34" i="32" s="1"/>
  <c r="AO34" i="32" s="1"/>
  <c r="AW37" i="32" a="1"/>
  <c r="AW37" i="32" s="1"/>
  <c r="O38" i="31"/>
  <c r="N39" i="31" a="1"/>
  <c r="N39" i="31" s="1"/>
  <c r="J40" i="31" l="1" a="1"/>
  <c r="J40" i="31" s="1"/>
  <c r="K40" i="31" s="1"/>
  <c r="AR35" i="32"/>
  <c r="AN35" i="32" a="1"/>
  <c r="AN35" i="32" s="1"/>
  <c r="AO35" i="32" s="1"/>
  <c r="AY37" i="32"/>
  <c r="AX37" i="32"/>
  <c r="AW38" i="32" a="1"/>
  <c r="AW38" i="32" s="1"/>
  <c r="O39" i="31"/>
  <c r="N40" i="31" a="1"/>
  <c r="N40" i="31" s="1"/>
  <c r="J41" i="31" l="1" a="1"/>
  <c r="J41" i="31" s="1"/>
  <c r="K41" i="31" s="1"/>
  <c r="AR36" i="32"/>
  <c r="AN36" i="32" a="1"/>
  <c r="AN36" i="32" s="1"/>
  <c r="AO36" i="32" s="1"/>
  <c r="AY38" i="32"/>
  <c r="AX38" i="32"/>
  <c r="AW39" i="32" a="1"/>
  <c r="AW39" i="32" s="1"/>
  <c r="O40" i="31"/>
  <c r="N41" i="31" a="1"/>
  <c r="N41" i="31" s="1"/>
  <c r="J42" i="31" l="1" a="1"/>
  <c r="J42" i="31" s="1"/>
  <c r="K42" i="31" s="1"/>
  <c r="AR37" i="32"/>
  <c r="AN37" i="32" a="1"/>
  <c r="AN37" i="32" s="1"/>
  <c r="AO37" i="32" s="1"/>
  <c r="AY39" i="32"/>
  <c r="AX39" i="32"/>
  <c r="AW40" i="32" a="1"/>
  <c r="AW40" i="32" s="1"/>
  <c r="O41" i="31"/>
  <c r="N42" i="31" a="1"/>
  <c r="N42" i="31" s="1"/>
  <c r="J43" i="31" l="1" a="1"/>
  <c r="J43" i="31" s="1"/>
  <c r="K43" i="31" s="1"/>
  <c r="AR38" i="32"/>
  <c r="AN38" i="32" a="1"/>
  <c r="AN38" i="32" s="1"/>
  <c r="AO38" i="32" s="1"/>
  <c r="AY40" i="32"/>
  <c r="AX40" i="32"/>
  <c r="AW41" i="32" a="1"/>
  <c r="AW41" i="32" s="1"/>
  <c r="O42" i="31"/>
  <c r="N43" i="31" a="1"/>
  <c r="N43" i="31" s="1"/>
  <c r="J44" i="31" l="1" a="1"/>
  <c r="J44" i="31" s="1"/>
  <c r="K44" i="31" s="1"/>
  <c r="AR39" i="32"/>
  <c r="AN39" i="32" a="1"/>
  <c r="AN39" i="32" s="1"/>
  <c r="AO39" i="32" s="1"/>
  <c r="AX41" i="32"/>
  <c r="AY41" i="32"/>
  <c r="AW42" i="32" a="1"/>
  <c r="AW42" i="32" s="1"/>
  <c r="O43" i="31"/>
  <c r="N44" i="31" a="1"/>
  <c r="N44" i="31" s="1"/>
  <c r="J45" i="31" l="1" a="1"/>
  <c r="J45" i="31" s="1"/>
  <c r="K45" i="31" s="1"/>
  <c r="AR40" i="32"/>
  <c r="AN40" i="32" a="1"/>
  <c r="AN40" i="32" s="1"/>
  <c r="AO40" i="32" s="1"/>
  <c r="AY42" i="32"/>
  <c r="AX42" i="32"/>
  <c r="AW43" i="32" a="1"/>
  <c r="AW43" i="32" s="1"/>
  <c r="O44" i="31"/>
  <c r="N45" i="31" a="1"/>
  <c r="N45" i="31" s="1"/>
  <c r="J46" i="31" l="1" a="1"/>
  <c r="J46" i="31" s="1"/>
  <c r="K46" i="31" s="1"/>
  <c r="AR41" i="32"/>
  <c r="AN41" i="32" a="1"/>
  <c r="AN41" i="32" s="1"/>
  <c r="AO41" i="32" s="1"/>
  <c r="AY43" i="32"/>
  <c r="AX43" i="32"/>
  <c r="AW44" i="32" a="1"/>
  <c r="AW44" i="32" s="1"/>
  <c r="O45" i="31"/>
  <c r="N46" i="31" a="1"/>
  <c r="N46" i="31" s="1"/>
  <c r="J47" i="31" l="1" a="1"/>
  <c r="J47" i="31" s="1"/>
  <c r="K47" i="31" s="1"/>
  <c r="AR42" i="32"/>
  <c r="AN42" i="32" a="1"/>
  <c r="AN42" i="32" s="1"/>
  <c r="AO42" i="32" s="1"/>
  <c r="AY44" i="32"/>
  <c r="AX44" i="32"/>
  <c r="AW45" i="32" a="1"/>
  <c r="AW45" i="32" s="1"/>
  <c r="O46" i="31"/>
  <c r="N47" i="31" a="1"/>
  <c r="N47" i="31" s="1"/>
  <c r="J48" i="31" l="1" a="1"/>
  <c r="J48" i="31" s="1"/>
  <c r="K48" i="31" s="1"/>
  <c r="AR43" i="32"/>
  <c r="AN43" i="32" a="1"/>
  <c r="AN43" i="32" s="1"/>
  <c r="AO43" i="32" s="1"/>
  <c r="AX45" i="32"/>
  <c r="AY45" i="32"/>
  <c r="AW46" i="32" a="1"/>
  <c r="AW46" i="32" s="1"/>
  <c r="O47" i="31"/>
  <c r="N48" i="31" a="1"/>
  <c r="N48" i="31" s="1"/>
  <c r="J49" i="31" l="1" a="1"/>
  <c r="J49" i="31" s="1"/>
  <c r="K49" i="31" s="1"/>
  <c r="AR44" i="32"/>
  <c r="AN44" i="32" a="1"/>
  <c r="AN44" i="32" s="1"/>
  <c r="AO44" i="32" s="1"/>
  <c r="AY46" i="32"/>
  <c r="AX46" i="32"/>
  <c r="AW47" i="32" a="1"/>
  <c r="AW47" i="32" s="1"/>
  <c r="O48" i="31"/>
  <c r="N49" i="31" a="1"/>
  <c r="N49" i="31" s="1"/>
  <c r="J50" i="31" l="1" a="1"/>
  <c r="J50" i="31" s="1"/>
  <c r="K50" i="31" s="1"/>
  <c r="AR45" i="32"/>
  <c r="AN45" i="32" a="1"/>
  <c r="AN45" i="32" s="1"/>
  <c r="AO45" i="32" s="1"/>
  <c r="AY47" i="32"/>
  <c r="AX47" i="32"/>
  <c r="AW48" i="32" a="1"/>
  <c r="AW48" i="32" s="1"/>
  <c r="O49" i="31"/>
  <c r="N50" i="31" a="1"/>
  <c r="N50" i="31" s="1"/>
  <c r="J51" i="31" l="1" a="1"/>
  <c r="J51" i="31" s="1"/>
  <c r="K51" i="31" s="1"/>
  <c r="AR46" i="32"/>
  <c r="AN46" i="32" a="1"/>
  <c r="AN46" i="32" s="1"/>
  <c r="AO46" i="32" s="1"/>
  <c r="AY48" i="32"/>
  <c r="AX48" i="32"/>
  <c r="AW49" i="32" a="1"/>
  <c r="AW49" i="32" s="1"/>
  <c r="O50" i="31"/>
  <c r="N51" i="31" a="1"/>
  <c r="N51" i="31" s="1"/>
  <c r="J52" i="31" l="1" a="1"/>
  <c r="J52" i="31" s="1"/>
  <c r="K52" i="31" s="1"/>
  <c r="AR47" i="32"/>
  <c r="AN47" i="32" a="1"/>
  <c r="AN47" i="32" s="1"/>
  <c r="AO47" i="32" s="1"/>
  <c r="AY49" i="32"/>
  <c r="AX49" i="32"/>
  <c r="AW50" i="32" a="1"/>
  <c r="AW50" i="32" s="1"/>
  <c r="O51" i="31"/>
  <c r="N52" i="31" a="1"/>
  <c r="N52" i="31" s="1"/>
  <c r="J53" i="31" l="1" a="1"/>
  <c r="J53" i="31" s="1"/>
  <c r="K53" i="31" s="1"/>
  <c r="AR48" i="32"/>
  <c r="AN48" i="32" a="1"/>
  <c r="AN48" i="32" s="1"/>
  <c r="AO48" i="32" s="1"/>
  <c r="AY50" i="32"/>
  <c r="AX50" i="32"/>
  <c r="AW51" i="32" a="1"/>
  <c r="AW51" i="32" s="1"/>
  <c r="O52" i="31"/>
  <c r="N53" i="31" a="1"/>
  <c r="N53" i="31" s="1"/>
  <c r="J54" i="31" l="1" a="1"/>
  <c r="J54" i="31" s="1"/>
  <c r="K54" i="31" s="1"/>
  <c r="AR49" i="32"/>
  <c r="AN49" i="32" a="1"/>
  <c r="AN49" i="32" s="1"/>
  <c r="AO49" i="32" s="1"/>
  <c r="AX51" i="32"/>
  <c r="AY51" i="32"/>
  <c r="AW52" i="32" a="1"/>
  <c r="AW52" i="32" s="1"/>
  <c r="O53" i="31"/>
  <c r="N54" i="31" a="1"/>
  <c r="N54" i="31" s="1"/>
  <c r="J55" i="31" l="1" a="1"/>
  <c r="J55" i="31" s="1"/>
  <c r="K55" i="31" s="1"/>
  <c r="AR50" i="32"/>
  <c r="AN50" i="32" a="1"/>
  <c r="AN50" i="32" s="1"/>
  <c r="AO50" i="32" s="1"/>
  <c r="AY52" i="32"/>
  <c r="AX52" i="32"/>
  <c r="AW53" i="32" a="1"/>
  <c r="AW53" i="32" s="1"/>
  <c r="O54" i="31"/>
  <c r="N55" i="31" a="1"/>
  <c r="N55" i="31" s="1"/>
  <c r="J56" i="31" l="1" a="1"/>
  <c r="J56" i="31" s="1"/>
  <c r="K56" i="31" s="1"/>
  <c r="AR51" i="32"/>
  <c r="AN51" i="32" a="1"/>
  <c r="AN51" i="32" s="1"/>
  <c r="AO51" i="32" s="1"/>
  <c r="AY53" i="32"/>
  <c r="AX53" i="32"/>
  <c r="AW54" i="32" a="1"/>
  <c r="AW54" i="32" s="1"/>
  <c r="O55" i="31"/>
  <c r="N56" i="31" a="1"/>
  <c r="N56" i="31" s="1"/>
  <c r="J57" i="31" l="1" a="1"/>
  <c r="J57" i="31" s="1"/>
  <c r="K57" i="31" s="1"/>
  <c r="AR52" i="32"/>
  <c r="AN52" i="32" a="1"/>
  <c r="AN52" i="32" s="1"/>
  <c r="AO52" i="32" s="1"/>
  <c r="AY54" i="32"/>
  <c r="AX54" i="32"/>
  <c r="AW55" i="32" a="1"/>
  <c r="AW55" i="32" s="1"/>
  <c r="O56" i="31"/>
  <c r="N57" i="31" a="1"/>
  <c r="N57" i="31" s="1"/>
  <c r="J58" i="31" l="1" a="1"/>
  <c r="J58" i="31" s="1"/>
  <c r="K58" i="31" s="1"/>
  <c r="AR53" i="32"/>
  <c r="AN53" i="32" a="1"/>
  <c r="AN53" i="32" s="1"/>
  <c r="AO53" i="32" s="1"/>
  <c r="AY55" i="32"/>
  <c r="AX55" i="32"/>
  <c r="AW56" i="32" a="1"/>
  <c r="AW56" i="32" s="1"/>
  <c r="O57" i="31"/>
  <c r="N58" i="31" a="1"/>
  <c r="N58" i="31" s="1"/>
  <c r="J59" i="31" l="1" a="1"/>
  <c r="J59" i="31" s="1"/>
  <c r="K59" i="31" s="1"/>
  <c r="AR55" i="32"/>
  <c r="AN54" i="32" a="1"/>
  <c r="AN54" i="32" s="1"/>
  <c r="AO54" i="32" s="1"/>
  <c r="AY56" i="32"/>
  <c r="AX56" i="32"/>
  <c r="AW57" i="32" a="1"/>
  <c r="AW57" i="32" s="1"/>
  <c r="O58" i="31"/>
  <c r="N59" i="31" a="1"/>
  <c r="N59" i="31" s="1"/>
  <c r="J60" i="31" l="1" a="1"/>
  <c r="J60" i="31" s="1"/>
  <c r="K60" i="31" s="1"/>
  <c r="AR54" i="32"/>
  <c r="AR56" i="32"/>
  <c r="AN55" i="32" a="1"/>
  <c r="AN55" i="32" s="1"/>
  <c r="AO55" i="32" s="1"/>
  <c r="AY57" i="32"/>
  <c r="AX57" i="32"/>
  <c r="AW58" i="32" a="1"/>
  <c r="AW58" i="32" s="1"/>
  <c r="O59" i="31"/>
  <c r="N60" i="31" a="1"/>
  <c r="N60" i="31" s="1"/>
  <c r="J61" i="31" l="1" a="1"/>
  <c r="J61" i="31" s="1"/>
  <c r="K61" i="31" s="1"/>
  <c r="AR57" i="32"/>
  <c r="AN56" i="32" a="1"/>
  <c r="AN56" i="32" s="1"/>
  <c r="AO56" i="32" s="1"/>
  <c r="AY58" i="32"/>
  <c r="AX58" i="32"/>
  <c r="AW59" i="32" a="1"/>
  <c r="AW59" i="32" s="1"/>
  <c r="O60" i="31"/>
  <c r="N61" i="31" a="1"/>
  <c r="N61" i="31" s="1"/>
  <c r="J62" i="31" l="1" a="1"/>
  <c r="J62" i="31" s="1"/>
  <c r="K62" i="31" s="1"/>
  <c r="AR58" i="32"/>
  <c r="AN57" i="32" a="1"/>
  <c r="AN57" i="32" s="1"/>
  <c r="AO57" i="32" s="1"/>
  <c r="AY59" i="32"/>
  <c r="AX59" i="32"/>
  <c r="AW60" i="32" a="1"/>
  <c r="AW60" i="32" s="1"/>
  <c r="O61" i="31"/>
  <c r="N62" i="31" a="1"/>
  <c r="N62" i="31" s="1"/>
  <c r="J63" i="31" l="1" a="1"/>
  <c r="J63" i="31" s="1"/>
  <c r="K63" i="31" s="1"/>
  <c r="AR59" i="32"/>
  <c r="AN58" i="32" a="1"/>
  <c r="AN58" i="32" s="1"/>
  <c r="AO58" i="32" s="1"/>
  <c r="AX60" i="32"/>
  <c r="AY60" i="32"/>
  <c r="AW61" i="32" a="1"/>
  <c r="AW61" i="32" s="1"/>
  <c r="O62" i="31"/>
  <c r="N63" i="31" a="1"/>
  <c r="N63" i="31" s="1"/>
  <c r="J64" i="31" l="1" a="1"/>
  <c r="J64" i="31" s="1"/>
  <c r="K64" i="31" s="1"/>
  <c r="AR60" i="32"/>
  <c r="AN59" i="32" a="1"/>
  <c r="AN59" i="32" s="1"/>
  <c r="AO59" i="32" s="1"/>
  <c r="AY61" i="32"/>
  <c r="AX61" i="32"/>
  <c r="AW62" i="32" a="1"/>
  <c r="AW62" i="32" s="1"/>
  <c r="O63" i="31"/>
  <c r="N64" i="31" a="1"/>
  <c r="N64" i="31" s="1"/>
  <c r="J65" i="31" l="1" a="1"/>
  <c r="J65" i="31" s="1"/>
  <c r="K65" i="31" s="1"/>
  <c r="AR61" i="32"/>
  <c r="AN60" i="32" a="1"/>
  <c r="AN60" i="32" s="1"/>
  <c r="AO60" i="32" s="1"/>
  <c r="AX62" i="32"/>
  <c r="AY62" i="32"/>
  <c r="AW63" i="32" a="1"/>
  <c r="AW63" i="32" s="1"/>
  <c r="O64" i="31"/>
  <c r="N65" i="31" a="1"/>
  <c r="N65" i="31" s="1"/>
  <c r="J66" i="31" l="1" a="1"/>
  <c r="J66" i="31" s="1"/>
  <c r="K66" i="31" s="1"/>
  <c r="AR62" i="32"/>
  <c r="AN61" i="32" a="1"/>
  <c r="AN61" i="32" s="1"/>
  <c r="AO61" i="32" s="1"/>
  <c r="AY63" i="32"/>
  <c r="AX63" i="32"/>
  <c r="AW64" i="32" a="1"/>
  <c r="AW64" i="32" s="1"/>
  <c r="O65" i="31"/>
  <c r="N66" i="31" a="1"/>
  <c r="N66" i="31" s="1"/>
  <c r="J67" i="31" l="1" a="1"/>
  <c r="J67" i="31" s="1"/>
  <c r="K67" i="31" s="1"/>
  <c r="AR63" i="32"/>
  <c r="AN62" i="32" a="1"/>
  <c r="AN62" i="32" s="1"/>
  <c r="AO62" i="32" s="1"/>
  <c r="AX64" i="32"/>
  <c r="AY64" i="32"/>
  <c r="AW65" i="32" a="1"/>
  <c r="AW65" i="32" s="1"/>
  <c r="O66" i="31"/>
  <c r="N67" i="31" a="1"/>
  <c r="N67" i="31" s="1"/>
  <c r="J68" i="31" l="1" a="1"/>
  <c r="J68" i="31" s="1"/>
  <c r="K68" i="31" s="1"/>
  <c r="AR64" i="32"/>
  <c r="AN63" i="32" a="1"/>
  <c r="AN63" i="32" s="1"/>
  <c r="AO63" i="32" s="1"/>
  <c r="AY65" i="32"/>
  <c r="AX65" i="32"/>
  <c r="AW66" i="32" a="1"/>
  <c r="AW66" i="32" s="1"/>
  <c r="O67" i="31"/>
  <c r="N68" i="31" a="1"/>
  <c r="N68" i="31" s="1"/>
  <c r="J69" i="31" l="1" a="1"/>
  <c r="J69" i="31" s="1"/>
  <c r="K69" i="31" s="1"/>
  <c r="AN64" i="32" a="1"/>
  <c r="AN64" i="32" s="1"/>
  <c r="AO64" i="32" s="1"/>
  <c r="AY66" i="32"/>
  <c r="AX66" i="32"/>
  <c r="AW67" i="32" a="1"/>
  <c r="AW67" i="32" s="1"/>
  <c r="O68" i="31"/>
  <c r="N69" i="31" a="1"/>
  <c r="N69" i="31" s="1"/>
  <c r="J70" i="31" l="1" a="1"/>
  <c r="J70" i="31" s="1"/>
  <c r="J71" i="31" s="1" a="1"/>
  <c r="J71" i="31" s="1"/>
  <c r="K71" i="31" s="1"/>
  <c r="AR65" i="32"/>
  <c r="AR66" i="32"/>
  <c r="AN65" i="32" a="1"/>
  <c r="AN65" i="32" s="1"/>
  <c r="AO65" i="32" s="1"/>
  <c r="AY67" i="32"/>
  <c r="AX67" i="32"/>
  <c r="AW68" i="32" a="1"/>
  <c r="AW68" i="32" s="1"/>
  <c r="O69" i="31"/>
  <c r="N70" i="31" a="1"/>
  <c r="N70" i="31" s="1"/>
  <c r="J72" i="31" l="1" a="1"/>
  <c r="J72" i="31" s="1"/>
  <c r="K72" i="31" s="1"/>
  <c r="K70" i="31"/>
  <c r="AN66" i="32" a="1"/>
  <c r="AN66" i="32" s="1"/>
  <c r="AO66" i="32" s="1"/>
  <c r="AR67" i="32"/>
  <c r="AY68" i="32"/>
  <c r="AX68" i="32"/>
  <c r="AW69" i="32" a="1"/>
  <c r="AW69" i="32" s="1"/>
  <c r="O70" i="31"/>
  <c r="N71" i="31" a="1"/>
  <c r="N71" i="31" s="1"/>
  <c r="J73" i="31" l="1" a="1"/>
  <c r="J73" i="31" s="1"/>
  <c r="K73" i="31" s="1"/>
  <c r="AR68" i="32"/>
  <c r="AN67" i="32" a="1"/>
  <c r="AN67" i="32" s="1"/>
  <c r="AO67" i="32" s="1"/>
  <c r="AX69" i="32"/>
  <c r="AY69" i="32"/>
  <c r="AW70" i="32" a="1"/>
  <c r="AW70" i="32" s="1"/>
  <c r="O71" i="31"/>
  <c r="N72" i="31" a="1"/>
  <c r="N72" i="31" s="1"/>
  <c r="J74" i="31" l="1" a="1"/>
  <c r="J74" i="31" s="1"/>
  <c r="K74" i="31" s="1"/>
  <c r="AR69" i="32"/>
  <c r="AN68" i="32" a="1"/>
  <c r="AN68" i="32" s="1"/>
  <c r="AO68" i="32" s="1"/>
  <c r="AY70" i="32"/>
  <c r="AX70" i="32"/>
  <c r="AW71" i="32" a="1"/>
  <c r="AW71" i="32" s="1"/>
  <c r="O72" i="31"/>
  <c r="N73" i="31" a="1"/>
  <c r="N73" i="31" s="1"/>
  <c r="J75" i="31" l="1" a="1"/>
  <c r="J75" i="31" s="1"/>
  <c r="J76" i="31" s="1" a="1"/>
  <c r="J76" i="31" s="1"/>
  <c r="AR70" i="32"/>
  <c r="AN69" i="32" a="1"/>
  <c r="AN69" i="32" s="1"/>
  <c r="AO69" i="32" s="1"/>
  <c r="AY71" i="32"/>
  <c r="AX71" i="32"/>
  <c r="AW72" i="32" a="1"/>
  <c r="AW72" i="32" s="1"/>
  <c r="O73" i="31"/>
  <c r="N74" i="31" a="1"/>
  <c r="N74" i="31" s="1"/>
  <c r="K75" i="31" l="1"/>
  <c r="AR71" i="32"/>
  <c r="AN70" i="32" a="1"/>
  <c r="AN70" i="32" s="1"/>
  <c r="AO70" i="32" s="1"/>
  <c r="AY72" i="32"/>
  <c r="AX72" i="32"/>
  <c r="AW73" i="32" a="1"/>
  <c r="AW73" i="32" s="1"/>
  <c r="O74" i="31"/>
  <c r="N75" i="31" a="1"/>
  <c r="N75" i="31" s="1"/>
  <c r="K76" i="31"/>
  <c r="J77" i="31" a="1"/>
  <c r="J77" i="31" s="1"/>
  <c r="AR72" i="32" l="1"/>
  <c r="AN71" i="32" a="1"/>
  <c r="AN71" i="32" s="1"/>
  <c r="AO71" i="32" s="1"/>
  <c r="AY73" i="32"/>
  <c r="AX73" i="32"/>
  <c r="AW74" i="32" a="1"/>
  <c r="AW74" i="32" s="1"/>
  <c r="K77" i="31"/>
  <c r="J78" i="31" a="1"/>
  <c r="J78" i="31" s="1"/>
  <c r="O75" i="31"/>
  <c r="N76" i="31" a="1"/>
  <c r="N76" i="31" s="1"/>
  <c r="AR73" i="32" l="1"/>
  <c r="AN72" i="32" a="1"/>
  <c r="AN72" i="32" s="1"/>
  <c r="AO72" i="32" s="1"/>
  <c r="AX74" i="32"/>
  <c r="AY74" i="32"/>
  <c r="AW75" i="32" a="1"/>
  <c r="AW75" i="32" s="1"/>
  <c r="O76" i="31"/>
  <c r="N77" i="31" a="1"/>
  <c r="N77" i="31" s="1"/>
  <c r="K78" i="31"/>
  <c r="J79" i="31" a="1"/>
  <c r="J79" i="31" s="1"/>
  <c r="AR74" i="32" l="1"/>
  <c r="AN73" i="32" a="1"/>
  <c r="AN73" i="32" s="1"/>
  <c r="AO73" i="32" s="1"/>
  <c r="AY75" i="32"/>
  <c r="AX75" i="32"/>
  <c r="AW76" i="32" a="1"/>
  <c r="AW76" i="32" s="1"/>
  <c r="K79" i="31"/>
  <c r="J80" i="31" a="1"/>
  <c r="J80" i="31" s="1"/>
  <c r="O77" i="31"/>
  <c r="N78" i="31" a="1"/>
  <c r="N78" i="31" s="1"/>
  <c r="AR75" i="32" l="1"/>
  <c r="AN74" i="32" a="1"/>
  <c r="AN74" i="32" s="1"/>
  <c r="AO74" i="32" s="1"/>
  <c r="AY76" i="32"/>
  <c r="AX76" i="32"/>
  <c r="AW77" i="32" a="1"/>
  <c r="AW77" i="32" s="1"/>
  <c r="K80" i="31"/>
  <c r="J81" i="31" a="1"/>
  <c r="J81" i="31" s="1"/>
  <c r="O78" i="31"/>
  <c r="N79" i="31" a="1"/>
  <c r="N79" i="31" s="1"/>
  <c r="AR76" i="32" l="1"/>
  <c r="AN75" i="32" a="1"/>
  <c r="AN75" i="32" s="1"/>
  <c r="AO75" i="32" s="1"/>
  <c r="AY77" i="32"/>
  <c r="AX77" i="32"/>
  <c r="AW78" i="32" a="1"/>
  <c r="AW78" i="32" s="1"/>
  <c r="O79" i="31"/>
  <c r="N80" i="31" a="1"/>
  <c r="N80" i="31" s="1"/>
  <c r="K81" i="31"/>
  <c r="J82" i="31" a="1"/>
  <c r="J82" i="31" s="1"/>
  <c r="AR77" i="32" l="1"/>
  <c r="AN76" i="32" a="1"/>
  <c r="AN76" i="32" s="1"/>
  <c r="AO76" i="32" s="1"/>
  <c r="AX78" i="32"/>
  <c r="AY78" i="32"/>
  <c r="AW79" i="32" a="1"/>
  <c r="AW79" i="32" s="1"/>
  <c r="O80" i="31"/>
  <c r="N81" i="31" a="1"/>
  <c r="N81" i="31" s="1"/>
  <c r="K82" i="31"/>
  <c r="J83" i="31" a="1"/>
  <c r="J83" i="31" s="1"/>
  <c r="AR78" i="32" l="1"/>
  <c r="AN77" i="32" a="1"/>
  <c r="AN77" i="32" s="1"/>
  <c r="AO77" i="32" s="1"/>
  <c r="AX79" i="32"/>
  <c r="AY79" i="32"/>
  <c r="AW80" i="32" a="1"/>
  <c r="AW80" i="32" s="1"/>
  <c r="O81" i="31"/>
  <c r="N82" i="31" a="1"/>
  <c r="N82" i="31" s="1"/>
  <c r="K83" i="31"/>
  <c r="J84" i="31" a="1"/>
  <c r="J84" i="31" s="1"/>
  <c r="AR79" i="32" l="1"/>
  <c r="AN78" i="32" a="1"/>
  <c r="AN78" i="32" s="1"/>
  <c r="AO78" i="32" s="1"/>
  <c r="AX80" i="32"/>
  <c r="AY80" i="32"/>
  <c r="AW81" i="32" a="1"/>
  <c r="AW81" i="32" s="1"/>
  <c r="O82" i="31"/>
  <c r="N83" i="31" a="1"/>
  <c r="N83" i="31" s="1"/>
  <c r="K84" i="31"/>
  <c r="J85" i="31" a="1"/>
  <c r="J85" i="31" s="1"/>
  <c r="AR80" i="32" l="1"/>
  <c r="AN79" i="32" a="1"/>
  <c r="AN79" i="32" s="1"/>
  <c r="AO79" i="32" s="1"/>
  <c r="AX81" i="32"/>
  <c r="AY81" i="32"/>
  <c r="AW82" i="32" a="1"/>
  <c r="AW82" i="32" s="1"/>
  <c r="O83" i="31"/>
  <c r="N84" i="31" a="1"/>
  <c r="N84" i="31" s="1"/>
  <c r="K85" i="31"/>
  <c r="J86" i="31" a="1"/>
  <c r="J86" i="31" s="1"/>
  <c r="AR81" i="32" l="1"/>
  <c r="AN80" i="32" a="1"/>
  <c r="AN80" i="32" s="1"/>
  <c r="AO80" i="32" s="1"/>
  <c r="AY82" i="32"/>
  <c r="AX82" i="32"/>
  <c r="AW83" i="32" a="1"/>
  <c r="AW83" i="32" s="1"/>
  <c r="O84" i="31"/>
  <c r="N85" i="31" a="1"/>
  <c r="N85" i="31" s="1"/>
  <c r="K86" i="31"/>
  <c r="J87" i="31" a="1"/>
  <c r="J87" i="31" s="1"/>
  <c r="AR82" i="32" l="1"/>
  <c r="AN81" i="32" a="1"/>
  <c r="AN81" i="32" s="1"/>
  <c r="AO81" i="32" s="1"/>
  <c r="AX83" i="32"/>
  <c r="AY83" i="32"/>
  <c r="AW84" i="32" a="1"/>
  <c r="AW84" i="32" s="1"/>
  <c r="O85" i="31"/>
  <c r="N86" i="31" a="1"/>
  <c r="N86" i="31" s="1"/>
  <c r="K87" i="31"/>
  <c r="J88" i="31" a="1"/>
  <c r="J88" i="31" s="1"/>
  <c r="AR83" i="32" l="1"/>
  <c r="AN82" i="32" a="1"/>
  <c r="AN82" i="32" s="1"/>
  <c r="AO82" i="32" s="1"/>
  <c r="AY84" i="32"/>
  <c r="AX84" i="32"/>
  <c r="AW85" i="32" a="1"/>
  <c r="AW85" i="32" s="1"/>
  <c r="O86" i="31"/>
  <c r="N87" i="31" a="1"/>
  <c r="N87" i="31" s="1"/>
  <c r="K88" i="31"/>
  <c r="J89" i="31" a="1"/>
  <c r="J89" i="31" s="1"/>
  <c r="AR84" i="32" l="1"/>
  <c r="AN83" i="32" a="1"/>
  <c r="AN83" i="32" s="1"/>
  <c r="AO83" i="32" s="1"/>
  <c r="AX85" i="32"/>
  <c r="AY85" i="32"/>
  <c r="AW86" i="32" a="1"/>
  <c r="AW86" i="32" s="1"/>
  <c r="O87" i="31"/>
  <c r="N88" i="31" a="1"/>
  <c r="N88" i="31" s="1"/>
  <c r="K89" i="31"/>
  <c r="J90" i="31" a="1"/>
  <c r="J90" i="31" s="1"/>
  <c r="AR85" i="32" l="1"/>
  <c r="AN84" i="32" a="1"/>
  <c r="AN84" i="32" s="1"/>
  <c r="AO84" i="32" s="1"/>
  <c r="AX86" i="32"/>
  <c r="AY86" i="32"/>
  <c r="AW87" i="32" a="1"/>
  <c r="AW87" i="32" s="1"/>
  <c r="O88" i="31"/>
  <c r="N89" i="31" a="1"/>
  <c r="N89" i="31" s="1"/>
  <c r="K90" i="31"/>
  <c r="J91" i="31" a="1"/>
  <c r="J91" i="31" s="1"/>
  <c r="AR86" i="32" l="1"/>
  <c r="AN85" i="32" a="1"/>
  <c r="AN85" i="32" s="1"/>
  <c r="AO85" i="32" s="1"/>
  <c r="AY87" i="32"/>
  <c r="AX87" i="32"/>
  <c r="AW88" i="32" a="1"/>
  <c r="AW88" i="32" s="1"/>
  <c r="O89" i="31"/>
  <c r="N90" i="31" a="1"/>
  <c r="N90" i="31" s="1"/>
  <c r="K91" i="31"/>
  <c r="J92" i="31" a="1"/>
  <c r="J92" i="31" s="1"/>
  <c r="AR87" i="32" l="1"/>
  <c r="AN86" i="32" a="1"/>
  <c r="AN86" i="32" s="1"/>
  <c r="AO86" i="32" s="1"/>
  <c r="AY88" i="32"/>
  <c r="AX88" i="32"/>
  <c r="AW89" i="32" a="1"/>
  <c r="AW89" i="32" s="1"/>
  <c r="O90" i="31"/>
  <c r="N91" i="31" a="1"/>
  <c r="N91" i="31" s="1"/>
  <c r="K92" i="31"/>
  <c r="J93" i="31" a="1"/>
  <c r="J93" i="31" s="1"/>
  <c r="AN87" i="32" l="1" a="1"/>
  <c r="AN87" i="32" s="1"/>
  <c r="AO87" i="32" s="1"/>
  <c r="AR88" i="32"/>
  <c r="AY89" i="32"/>
  <c r="AX89" i="32"/>
  <c r="AW90" i="32" a="1"/>
  <c r="AW90" i="32" s="1"/>
  <c r="O91" i="31"/>
  <c r="N92" i="31" a="1"/>
  <c r="N92" i="31" s="1"/>
  <c r="K93" i="31"/>
  <c r="J94" i="31" a="1"/>
  <c r="J94" i="31" s="1"/>
  <c r="AR89" i="32" l="1"/>
  <c r="AN88" i="32" a="1"/>
  <c r="AN88" i="32" s="1"/>
  <c r="AO88" i="32" s="1"/>
  <c r="AY90" i="32"/>
  <c r="AX90" i="32"/>
  <c r="AW91" i="32" a="1"/>
  <c r="AW91" i="32" s="1"/>
  <c r="O92" i="31"/>
  <c r="N93" i="31" a="1"/>
  <c r="N93" i="31" s="1"/>
  <c r="K94" i="31"/>
  <c r="J95" i="31" a="1"/>
  <c r="J95" i="31" s="1"/>
  <c r="AR90" i="32" l="1"/>
  <c r="AN89" i="32" a="1"/>
  <c r="AN89" i="32" s="1"/>
  <c r="AO89" i="32" s="1"/>
  <c r="AY91" i="32"/>
  <c r="AX91" i="32"/>
  <c r="AW92" i="32" a="1"/>
  <c r="AW92" i="32" s="1"/>
  <c r="O93" i="31"/>
  <c r="N94" i="31" a="1"/>
  <c r="N94" i="31" s="1"/>
  <c r="K95" i="31"/>
  <c r="J96" i="31" a="1"/>
  <c r="J96" i="31" s="1"/>
  <c r="AR91" i="32" l="1"/>
  <c r="AN90" i="32" a="1"/>
  <c r="AN90" i="32" s="1"/>
  <c r="AO90" i="32" s="1"/>
  <c r="AY92" i="32"/>
  <c r="AX92" i="32"/>
  <c r="AW93" i="32" a="1"/>
  <c r="AW93" i="32" s="1"/>
  <c r="O94" i="31"/>
  <c r="N95" i="31" a="1"/>
  <c r="N95" i="31" s="1"/>
  <c r="K96" i="31"/>
  <c r="J97" i="31" a="1"/>
  <c r="J97" i="31" s="1"/>
  <c r="AR92" i="32" l="1"/>
  <c r="AN91" i="32" a="1"/>
  <c r="AN91" i="32" s="1"/>
  <c r="AO91" i="32" s="1"/>
  <c r="AY93" i="32"/>
  <c r="AX93" i="32"/>
  <c r="AW94" i="32" a="1"/>
  <c r="AW94" i="32" s="1"/>
  <c r="O95" i="31"/>
  <c r="N96" i="31" a="1"/>
  <c r="N96" i="31" s="1"/>
  <c r="K97" i="31"/>
  <c r="J98" i="31" a="1"/>
  <c r="J98" i="31" s="1"/>
  <c r="AR93" i="32" l="1"/>
  <c r="AN92" i="32" a="1"/>
  <c r="AN92" i="32" s="1"/>
  <c r="AO92" i="32" s="1"/>
  <c r="AX94" i="32"/>
  <c r="AY94" i="32"/>
  <c r="AW95" i="32" a="1"/>
  <c r="AW95" i="32" s="1"/>
  <c r="O96" i="31"/>
  <c r="N97" i="31" a="1"/>
  <c r="N97" i="31" s="1"/>
  <c r="K98" i="31"/>
  <c r="J99" i="31" a="1"/>
  <c r="J99" i="31" s="1"/>
  <c r="AR94" i="32" l="1"/>
  <c r="AN93" i="32" a="1"/>
  <c r="AN93" i="32" s="1"/>
  <c r="AO93" i="32" s="1"/>
  <c r="AY95" i="32"/>
  <c r="AX95" i="32"/>
  <c r="AW96" i="32" a="1"/>
  <c r="AW96" i="32" s="1"/>
  <c r="O97" i="31"/>
  <c r="N98" i="31" a="1"/>
  <c r="N98" i="31" s="1"/>
  <c r="K99" i="31"/>
  <c r="J100" i="31" a="1"/>
  <c r="J100" i="31" s="1"/>
  <c r="AR95" i="32" l="1"/>
  <c r="AN94" i="32" a="1"/>
  <c r="AN94" i="32" s="1"/>
  <c r="AO94" i="32" s="1"/>
  <c r="AY96" i="32"/>
  <c r="AX96" i="32"/>
  <c r="AW97" i="32" a="1"/>
  <c r="AW97" i="32" s="1"/>
  <c r="O98" i="31"/>
  <c r="N99" i="31" a="1"/>
  <c r="N99" i="31" s="1"/>
  <c r="K100" i="31"/>
  <c r="J101" i="31" a="1"/>
  <c r="J101" i="31" s="1"/>
  <c r="K101" i="31" s="1"/>
  <c r="AR96" i="32" l="1"/>
  <c r="AN95" i="32" a="1"/>
  <c r="AN95" i="32" s="1"/>
  <c r="AO95" i="32" s="1"/>
  <c r="AY97" i="32"/>
  <c r="AX97" i="32"/>
  <c r="AW98" i="32" a="1"/>
  <c r="AW98" i="32" s="1"/>
  <c r="O99" i="31"/>
  <c r="N100" i="31" a="1"/>
  <c r="N100" i="31" s="1"/>
  <c r="AR97" i="32" l="1"/>
  <c r="AN96" i="32" a="1"/>
  <c r="AN96" i="32" s="1"/>
  <c r="AO96" i="32" s="1"/>
  <c r="AY98" i="32"/>
  <c r="AX98" i="32"/>
  <c r="AW99" i="32" a="1"/>
  <c r="AW99" i="32" s="1"/>
  <c r="O100" i="31"/>
  <c r="N101" i="31" a="1"/>
  <c r="N101" i="31" s="1"/>
  <c r="O101" i="31" s="1"/>
  <c r="AR98" i="32" l="1"/>
  <c r="AN97" i="32" a="1"/>
  <c r="AN97" i="32" s="1"/>
  <c r="AO97" i="32" s="1"/>
  <c r="AY99" i="32"/>
  <c r="AX99" i="32"/>
  <c r="AW100" i="32" a="1"/>
  <c r="AW100" i="32" s="1"/>
  <c r="AR99" i="32" l="1"/>
  <c r="AN98" i="32" a="1"/>
  <c r="AN98" i="32" s="1"/>
  <c r="AO98" i="32" s="1"/>
  <c r="AX100" i="32"/>
  <c r="AY100" i="32"/>
  <c r="AW101" i="32" a="1"/>
  <c r="AW101" i="32" s="1"/>
  <c r="AR100" i="32" l="1"/>
  <c r="AN99" i="32" a="1"/>
  <c r="AN99" i="32" s="1"/>
  <c r="AO99" i="32" s="1"/>
  <c r="AY101" i="32"/>
  <c r="AX101" i="32"/>
  <c r="AW102" i="32" a="1"/>
  <c r="AW102" i="32" s="1"/>
  <c r="AR101" i="32" l="1"/>
  <c r="AN100" i="32" a="1"/>
  <c r="AN100" i="32" s="1"/>
  <c r="AO100" i="32" s="1"/>
  <c r="AX102" i="32"/>
  <c r="AY102" i="32"/>
  <c r="AW103" i="32" a="1"/>
  <c r="AW103" i="32" s="1"/>
  <c r="AR102" i="32" l="1"/>
  <c r="AN101" i="32" a="1"/>
  <c r="AN101" i="32" s="1"/>
  <c r="AO101" i="32" s="1"/>
  <c r="AX103" i="32"/>
  <c r="AY103" i="32"/>
  <c r="AW104" i="32" a="1"/>
  <c r="AW104" i="32" s="1"/>
  <c r="AR103" i="32" l="1"/>
  <c r="AN102" i="32" a="1"/>
  <c r="AN102" i="32" s="1"/>
  <c r="AO102" i="32" s="1"/>
  <c r="AY104" i="32"/>
  <c r="AX104" i="32"/>
  <c r="AW105" i="32" a="1"/>
  <c r="AW105" i="32" s="1"/>
  <c r="AR104" i="32" l="1"/>
  <c r="AN103" i="32" a="1"/>
  <c r="AN103" i="32" s="1"/>
  <c r="AO103" i="32" s="1"/>
  <c r="AY105" i="32"/>
  <c r="AX105" i="32"/>
  <c r="AW106" i="32" a="1"/>
  <c r="AW106" i="32" s="1"/>
  <c r="AR105" i="32" l="1"/>
  <c r="AN104" i="32" a="1"/>
  <c r="AN104" i="32" s="1"/>
  <c r="AO104" i="32" s="1"/>
  <c r="AY106" i="32"/>
  <c r="AX106" i="32"/>
  <c r="AW107" i="32" a="1"/>
  <c r="AW107" i="32" s="1"/>
  <c r="AR106" i="32" l="1"/>
  <c r="AN105" i="32" a="1"/>
  <c r="AN105" i="32" s="1"/>
  <c r="AO105" i="32" s="1"/>
  <c r="AX107" i="32"/>
  <c r="AY107" i="32"/>
  <c r="AW108" i="32" a="1"/>
  <c r="AW108" i="32" s="1"/>
  <c r="AR107" i="32" l="1"/>
  <c r="AN106" i="32" a="1"/>
  <c r="AN106" i="32" s="1"/>
  <c r="AO106" i="32" s="1"/>
  <c r="AY108" i="32"/>
  <c r="AX108" i="32"/>
  <c r="AW109" i="32" a="1"/>
  <c r="AW109" i="32" s="1"/>
  <c r="AR108" i="32" l="1"/>
  <c r="AN107" i="32" a="1"/>
  <c r="AN107" i="32" s="1"/>
  <c r="AO107" i="32" s="1"/>
  <c r="AX109" i="32"/>
  <c r="AY109" i="32"/>
  <c r="AW110" i="32" a="1"/>
  <c r="AW110" i="32" s="1"/>
  <c r="AR109" i="32" l="1"/>
  <c r="AN108" i="32" a="1"/>
  <c r="AN108" i="32" s="1"/>
  <c r="AO108" i="32" s="1"/>
  <c r="AY110" i="32"/>
  <c r="AX110" i="32"/>
  <c r="AW111" i="32" a="1"/>
  <c r="AW111" i="32" s="1"/>
  <c r="AR110" i="32" l="1"/>
  <c r="AN109" i="32" a="1"/>
  <c r="AN109" i="32" s="1"/>
  <c r="AO109" i="32" s="1"/>
  <c r="AX111" i="32"/>
  <c r="AY111" i="32"/>
  <c r="AW112" i="32" a="1"/>
  <c r="AW112" i="32" s="1"/>
  <c r="AR111" i="32" l="1"/>
  <c r="AN110" i="32" a="1"/>
  <c r="AN110" i="32" s="1"/>
  <c r="AO110" i="32" s="1"/>
  <c r="AY112" i="32"/>
  <c r="AX112" i="32"/>
  <c r="AW113" i="32" a="1"/>
  <c r="AW113" i="32" s="1"/>
  <c r="AR112" i="32" l="1"/>
  <c r="AN111" i="32" a="1"/>
  <c r="AN111" i="32" s="1"/>
  <c r="AO111" i="32" s="1"/>
  <c r="AX113" i="32"/>
  <c r="AY113" i="32"/>
  <c r="AW114" i="32" a="1"/>
  <c r="AW114" i="32" s="1"/>
  <c r="AR113" i="32" l="1"/>
  <c r="AN112" i="32" a="1"/>
  <c r="AN112" i="32" s="1"/>
  <c r="AO112" i="32" s="1"/>
  <c r="AY114" i="32"/>
  <c r="AX114" i="32"/>
  <c r="AW115" i="32" a="1"/>
  <c r="AW115" i="32" s="1"/>
  <c r="AR114" i="32" l="1"/>
  <c r="AN113" i="32" a="1"/>
  <c r="AN113" i="32" s="1"/>
  <c r="AO113" i="32" s="1"/>
  <c r="AY115" i="32"/>
  <c r="AX115" i="32"/>
  <c r="AW116" i="32" a="1"/>
  <c r="AW116" i="32" s="1"/>
  <c r="AR115" i="32" l="1"/>
  <c r="AN114" i="32" a="1"/>
  <c r="AN114" i="32" s="1"/>
  <c r="AO114" i="32" s="1"/>
  <c r="AY116" i="32"/>
  <c r="AX116" i="32"/>
  <c r="AW117" i="32" a="1"/>
  <c r="AW117" i="32" s="1"/>
  <c r="AR116" i="32" l="1"/>
  <c r="AN115" i="32" a="1"/>
  <c r="AN115" i="32" s="1"/>
  <c r="AO115" i="32" s="1"/>
  <c r="AY117" i="32"/>
  <c r="AX117" i="32"/>
  <c r="AW118" i="32" a="1"/>
  <c r="AW118" i="32" s="1"/>
  <c r="AR117" i="32" l="1"/>
  <c r="AN116" i="32" a="1"/>
  <c r="AN116" i="32" s="1"/>
  <c r="AO116" i="32" s="1"/>
  <c r="AX118" i="32"/>
  <c r="AY118" i="32"/>
  <c r="AW119" i="32" a="1"/>
  <c r="AW119" i="32" s="1"/>
  <c r="AR118" i="32" l="1"/>
  <c r="AN117" i="32" a="1"/>
  <c r="AN117" i="32" s="1"/>
  <c r="AO117" i="32" s="1"/>
  <c r="AY119" i="32"/>
  <c r="AX119" i="32"/>
  <c r="AW120" i="32" a="1"/>
  <c r="AW120" i="32" s="1"/>
  <c r="AR119" i="32" l="1"/>
  <c r="AN118" i="32" a="1"/>
  <c r="AN118" i="32" s="1"/>
  <c r="AO118" i="32" s="1"/>
  <c r="AX120" i="32"/>
  <c r="AY120" i="32"/>
  <c r="AW121" i="32" a="1"/>
  <c r="AW121" i="32" s="1"/>
  <c r="AR120" i="32" l="1"/>
  <c r="AN119" i="32" a="1"/>
  <c r="AN119" i="32" s="1"/>
  <c r="AO119" i="32" s="1"/>
  <c r="AY121" i="32"/>
  <c r="AX121" i="32"/>
  <c r="AW122" i="32" a="1"/>
  <c r="AW122" i="32" s="1"/>
  <c r="AR121" i="32" l="1"/>
  <c r="AN120" i="32" a="1"/>
  <c r="AN120" i="32" s="1"/>
  <c r="AO120" i="32" s="1"/>
  <c r="AX122" i="32"/>
  <c r="AY122" i="32"/>
  <c r="AW123" i="32" a="1"/>
  <c r="AW123" i="32" s="1"/>
  <c r="AR122" i="32" l="1"/>
  <c r="AN121" i="32" a="1"/>
  <c r="AN121" i="32" s="1"/>
  <c r="AO121" i="32" s="1"/>
  <c r="AY123" i="32"/>
  <c r="AX123" i="32"/>
  <c r="AW124" i="32" a="1"/>
  <c r="AW124" i="32" s="1"/>
  <c r="AR123" i="32" l="1"/>
  <c r="AN122" i="32" a="1"/>
  <c r="AN122" i="32" s="1"/>
  <c r="AO122" i="32" s="1"/>
  <c r="AX124" i="32"/>
  <c r="AY124" i="32"/>
  <c r="AW125" i="32" a="1"/>
  <c r="AW125" i="32" s="1"/>
  <c r="AR124" i="32" l="1"/>
  <c r="AN123" i="32" a="1"/>
  <c r="AN123" i="32" s="1"/>
  <c r="AO123" i="32" s="1"/>
  <c r="AX125" i="32"/>
  <c r="AY125" i="32"/>
  <c r="AW126" i="32" a="1"/>
  <c r="AW126" i="32" s="1"/>
  <c r="AR125" i="32" l="1"/>
  <c r="AN124" i="32" a="1"/>
  <c r="AN124" i="32" s="1"/>
  <c r="AO124" i="32" s="1"/>
  <c r="AY126" i="32"/>
  <c r="AX126" i="32"/>
  <c r="AW127" i="32" a="1"/>
  <c r="AW127" i="32" s="1"/>
  <c r="AR126" i="32" l="1"/>
  <c r="AN125" i="32" a="1"/>
  <c r="AN125" i="32" s="1"/>
  <c r="AO125" i="32" s="1"/>
  <c r="AY127" i="32"/>
  <c r="AX127" i="32"/>
  <c r="AW128" i="32" a="1"/>
  <c r="AW128" i="32" s="1"/>
  <c r="AR127" i="32" l="1"/>
  <c r="AN126" i="32" a="1"/>
  <c r="AN126" i="32" s="1"/>
  <c r="AO126" i="32" s="1"/>
  <c r="AY128" i="32"/>
  <c r="AX128" i="32"/>
  <c r="AW129" i="32" a="1"/>
  <c r="AW129" i="32" s="1"/>
  <c r="AR128" i="32" l="1"/>
  <c r="AN127" i="32" a="1"/>
  <c r="AN127" i="32" s="1"/>
  <c r="AO127" i="32" s="1"/>
  <c r="AX129" i="32"/>
  <c r="AY129" i="32"/>
  <c r="AW130" i="32" a="1"/>
  <c r="AW130" i="32" s="1"/>
  <c r="AR129" i="32" l="1"/>
  <c r="AN128" i="32" a="1"/>
  <c r="AN128" i="32" s="1"/>
  <c r="AO128" i="32" s="1"/>
  <c r="AY130" i="32"/>
  <c r="AX130" i="32"/>
  <c r="AW131" i="32" a="1"/>
  <c r="AW131" i="32" s="1"/>
  <c r="AR130" i="32" l="1"/>
  <c r="AN129" i="32" a="1"/>
  <c r="AN129" i="32" s="1"/>
  <c r="AO129" i="32" s="1"/>
  <c r="AX131" i="32"/>
  <c r="AY131" i="32"/>
  <c r="AW132" i="32" a="1"/>
  <c r="AW132" i="32" s="1"/>
  <c r="AR131" i="32" l="1"/>
  <c r="AN130" i="32" a="1"/>
  <c r="AN130" i="32" s="1"/>
  <c r="AO130" i="32" s="1"/>
  <c r="AY132" i="32"/>
  <c r="AX132" i="32"/>
  <c r="AW133" i="32" a="1"/>
  <c r="AW133" i="32" s="1"/>
  <c r="AR132" i="32" l="1"/>
  <c r="AN131" i="32" a="1"/>
  <c r="AN131" i="32" s="1"/>
  <c r="AO131" i="32" s="1"/>
  <c r="AX133" i="32"/>
  <c r="AY133" i="32"/>
  <c r="AW134" i="32" a="1"/>
  <c r="AW134" i="32" s="1"/>
  <c r="AR133" i="32" l="1"/>
  <c r="AN132" i="32" a="1"/>
  <c r="AN132" i="32" s="1"/>
  <c r="AO132" i="32" s="1"/>
  <c r="AY134" i="32"/>
  <c r="AX134" i="32"/>
  <c r="AW135" i="32" a="1"/>
  <c r="AW135" i="32" s="1"/>
  <c r="AR134" i="32" l="1"/>
  <c r="AN133" i="32" a="1"/>
  <c r="AN133" i="32" s="1"/>
  <c r="AO133" i="32" s="1"/>
  <c r="AY135" i="32"/>
  <c r="AX135" i="32"/>
  <c r="AW136" i="32" a="1"/>
  <c r="AW136" i="32" s="1"/>
  <c r="AR135" i="32" l="1"/>
  <c r="AN134" i="32" a="1"/>
  <c r="AN134" i="32" s="1"/>
  <c r="AO134" i="32" s="1"/>
  <c r="AY136" i="32"/>
  <c r="AX136" i="32"/>
  <c r="AW137" i="32" a="1"/>
  <c r="AW137" i="32" s="1"/>
  <c r="AR136" i="32" l="1"/>
  <c r="AN135" i="32" a="1"/>
  <c r="AN135" i="32" s="1"/>
  <c r="AO135" i="32" s="1"/>
  <c r="AY137" i="32"/>
  <c r="AX137" i="32"/>
  <c r="AW138" i="32" a="1"/>
  <c r="AW138" i="32" s="1"/>
  <c r="AR137" i="32" l="1"/>
  <c r="AN136" i="32" a="1"/>
  <c r="AN136" i="32" s="1"/>
  <c r="AO136" i="32" s="1"/>
  <c r="AX138" i="32"/>
  <c r="AY138" i="32"/>
  <c r="AW139" i="32" a="1"/>
  <c r="AW139" i="32" s="1"/>
  <c r="AR138" i="32" l="1"/>
  <c r="AN137" i="32" a="1"/>
  <c r="AN137" i="32" s="1"/>
  <c r="AO137" i="32" s="1"/>
  <c r="AY139" i="32"/>
  <c r="AX139" i="32"/>
  <c r="AW140" i="32" a="1"/>
  <c r="AW140" i="32" s="1"/>
  <c r="AR139" i="32" l="1"/>
  <c r="AN138" i="32" a="1"/>
  <c r="AN138" i="32" s="1"/>
  <c r="AO138" i="32" s="1"/>
  <c r="AY140" i="32"/>
  <c r="AX140" i="32"/>
  <c r="AW141" i="32" a="1"/>
  <c r="AW141" i="32" s="1"/>
  <c r="AR140" i="32" l="1"/>
  <c r="AN139" i="32" a="1"/>
  <c r="AN139" i="32" s="1"/>
  <c r="AO139" i="32" s="1"/>
  <c r="AY141" i="32"/>
  <c r="AX141" i="32"/>
  <c r="AW142" i="32" a="1"/>
  <c r="AW142" i="32" s="1"/>
  <c r="AR141" i="32" l="1"/>
  <c r="AN140" i="32" a="1"/>
  <c r="AN140" i="32" s="1"/>
  <c r="AO140" i="32" s="1"/>
  <c r="AY142" i="32"/>
  <c r="AX142" i="32"/>
  <c r="AW143" i="32" a="1"/>
  <c r="AW143" i="32" s="1"/>
  <c r="BB152" i="32" l="1" a="1"/>
  <c r="BB152" i="32" s="1"/>
  <c r="AR142" i="32"/>
  <c r="AN141" i="32" a="1"/>
  <c r="AN141" i="32" s="1"/>
  <c r="AO141" i="32" s="1"/>
  <c r="AY143" i="32"/>
  <c r="AX143" i="32"/>
  <c r="AW144" i="32" a="1"/>
  <c r="AW144" i="32" s="1"/>
  <c r="BC152" i="32" l="1"/>
  <c r="AR143" i="32"/>
  <c r="AN142" i="32" a="1"/>
  <c r="AN142" i="32" s="1"/>
  <c r="AO142" i="32" s="1"/>
  <c r="AY144" i="32"/>
  <c r="AX144" i="32"/>
  <c r="AW145" i="32" a="1"/>
  <c r="AW145" i="32" s="1"/>
  <c r="AR144" i="32" l="1"/>
  <c r="AN143" i="32" a="1"/>
  <c r="AN143" i="32" s="1"/>
  <c r="AO143" i="32" s="1"/>
  <c r="AX145" i="32"/>
  <c r="AY145" i="32"/>
  <c r="AW146" i="32" a="1"/>
  <c r="AW146" i="32" s="1"/>
  <c r="AR145" i="32" l="1"/>
  <c r="AN144" i="32" a="1"/>
  <c r="AN144" i="32" s="1"/>
  <c r="AO144" i="32" s="1"/>
  <c r="AY146" i="32"/>
  <c r="AX146" i="32"/>
  <c r="AW147" i="32" a="1"/>
  <c r="AW147" i="32" s="1"/>
  <c r="AR146" i="32" l="1"/>
  <c r="AN145" i="32" a="1"/>
  <c r="AN145" i="32" s="1"/>
  <c r="AO145" i="32" s="1"/>
  <c r="AX147" i="32"/>
  <c r="AY147" i="32"/>
  <c r="AW148" i="32" a="1"/>
  <c r="AW148" i="32" s="1"/>
  <c r="AR147" i="32" l="1"/>
  <c r="AN146" i="32" a="1"/>
  <c r="AN146" i="32" s="1"/>
  <c r="AO146" i="32" s="1"/>
  <c r="AX148" i="32"/>
  <c r="AY148" i="32"/>
  <c r="AW149" i="32" a="1"/>
  <c r="AW149" i="32" s="1"/>
  <c r="AR148" i="32" l="1"/>
  <c r="AN147" i="32" a="1"/>
  <c r="AN147" i="32" s="1"/>
  <c r="AO147" i="32" s="1"/>
  <c r="AY149" i="32"/>
  <c r="AX149" i="32"/>
  <c r="AW150" i="32" a="1"/>
  <c r="AW150" i="32" s="1"/>
  <c r="AR149" i="32" l="1"/>
  <c r="AN148" i="32" a="1"/>
  <c r="AN148" i="32" s="1"/>
  <c r="AO148" i="32" s="1"/>
  <c r="AY150" i="32"/>
  <c r="AX150" i="32"/>
  <c r="AW151" i="32" a="1"/>
  <c r="AW151" i="32" s="1"/>
  <c r="AR150" i="32" l="1"/>
  <c r="AN149" i="32" a="1"/>
  <c r="AN149" i="32" s="1"/>
  <c r="AO149" i="32" s="1"/>
  <c r="AX151" i="32"/>
  <c r="AY151" i="32"/>
  <c r="AW152" i="32" a="1"/>
  <c r="AW152" i="32" s="1"/>
  <c r="AR151" i="32" l="1"/>
  <c r="AN150" i="32" a="1"/>
  <c r="AN150" i="32" s="1"/>
  <c r="AO150" i="32" s="1"/>
  <c r="AY152" i="32"/>
  <c r="AX152" i="32"/>
  <c r="AW153" i="32" a="1"/>
  <c r="AW153" i="32" s="1"/>
  <c r="AR152" i="32" l="1"/>
  <c r="AN151" i="32" a="1"/>
  <c r="AN151" i="32" s="1"/>
  <c r="AO151" i="32" s="1"/>
  <c r="AY153" i="32"/>
  <c r="AX153" i="32"/>
  <c r="AW154" i="32" a="1"/>
  <c r="AW154" i="32" s="1"/>
  <c r="AR153" i="32" l="1"/>
  <c r="AN152" i="32" a="1"/>
  <c r="AN152" i="32" s="1"/>
  <c r="AO152" i="32" s="1"/>
  <c r="AY154" i="32"/>
  <c r="AX154" i="32"/>
  <c r="AW155" i="32" a="1"/>
  <c r="AW155" i="32" s="1"/>
  <c r="AR154" i="32" l="1"/>
  <c r="AN153" i="32" a="1"/>
  <c r="AN153" i="32" s="1"/>
  <c r="AO153" i="32" s="1"/>
  <c r="AX155" i="32"/>
  <c r="AY155" i="32"/>
  <c r="AW156" i="32" a="1"/>
  <c r="AW156" i="32" s="1"/>
  <c r="AR155" i="32" l="1"/>
  <c r="AN154" i="32" a="1"/>
  <c r="AN154" i="32" s="1"/>
  <c r="AO154" i="32" s="1"/>
  <c r="AY156" i="32"/>
  <c r="AX156" i="32"/>
  <c r="AW157" i="32" a="1"/>
  <c r="AW157" i="32" s="1"/>
  <c r="AR156" i="32" l="1"/>
  <c r="AN155" i="32" a="1"/>
  <c r="AN155" i="32" s="1"/>
  <c r="AO155" i="32" s="1"/>
  <c r="AY157" i="32"/>
  <c r="AX157" i="32"/>
  <c r="AW158" i="32" a="1"/>
  <c r="AW158" i="32" s="1"/>
  <c r="AR157" i="32" l="1"/>
  <c r="AN156" i="32" a="1"/>
  <c r="AN156" i="32" s="1"/>
  <c r="AO156" i="32" s="1"/>
  <c r="AY158" i="32"/>
  <c r="AX158" i="32"/>
  <c r="AW159" i="32" a="1"/>
  <c r="AW159" i="32" s="1"/>
  <c r="AR158" i="32" l="1"/>
  <c r="AN157" i="32" a="1"/>
  <c r="AN157" i="32" s="1"/>
  <c r="AO157" i="32" s="1"/>
  <c r="AY159" i="32"/>
  <c r="AX159" i="32"/>
  <c r="AW160" i="32" a="1"/>
  <c r="AW160" i="32" s="1"/>
  <c r="AR159" i="32" l="1"/>
  <c r="AN158" i="32" a="1"/>
  <c r="AN158" i="32" s="1"/>
  <c r="AO158" i="32" s="1"/>
  <c r="AY160" i="32"/>
  <c r="AX160" i="32"/>
  <c r="AW161" i="32" a="1"/>
  <c r="AW161" i="32" s="1"/>
  <c r="AR160" i="32" l="1"/>
  <c r="AN159" i="32" a="1"/>
  <c r="AN159" i="32" s="1"/>
  <c r="AO159" i="32" s="1"/>
  <c r="AX161" i="32"/>
  <c r="AY161" i="32"/>
  <c r="AW162" i="32" a="1"/>
  <c r="AW162" i="32" s="1"/>
  <c r="AR161" i="32" l="1"/>
  <c r="AN160" i="32" a="1"/>
  <c r="AN160" i="32" s="1"/>
  <c r="AO160" i="32" s="1"/>
  <c r="AY162" i="32"/>
  <c r="AX162" i="32"/>
  <c r="AW163" i="32" a="1"/>
  <c r="AW163" i="32" s="1"/>
  <c r="AR162" i="32" l="1"/>
  <c r="AN161" i="32" a="1"/>
  <c r="AN161" i="32" s="1"/>
  <c r="AO161" i="32" s="1"/>
  <c r="AY163" i="32"/>
  <c r="AX163" i="32"/>
  <c r="AW164" i="32" a="1"/>
  <c r="AW164" i="32" s="1"/>
  <c r="AR163" i="32" l="1"/>
  <c r="AN162" i="32" a="1"/>
  <c r="AN162" i="32" s="1"/>
  <c r="AO162" i="32" s="1"/>
  <c r="AX164" i="32"/>
  <c r="AY164" i="32"/>
  <c r="AW165" i="32" a="1"/>
  <c r="AW165" i="32" s="1"/>
  <c r="AR164" i="32" l="1"/>
  <c r="AN163" i="32" a="1"/>
  <c r="AN163" i="32" s="1"/>
  <c r="AO163" i="32" s="1"/>
  <c r="AY165" i="32"/>
  <c r="AX165" i="32"/>
  <c r="AW166" i="32" a="1"/>
  <c r="AW166" i="32" s="1"/>
  <c r="AR165" i="32" l="1"/>
  <c r="AN164" i="32" a="1"/>
  <c r="AN164" i="32" s="1"/>
  <c r="AO164" i="32" s="1"/>
  <c r="AX166" i="32"/>
  <c r="AY166" i="32"/>
  <c r="AW167" i="32" a="1"/>
  <c r="AW167" i="32" s="1"/>
  <c r="AR166" i="32" l="1"/>
  <c r="AN165" i="32" a="1"/>
  <c r="AN165" i="32" s="1"/>
  <c r="AO165" i="32" s="1"/>
  <c r="AY167" i="32"/>
  <c r="AX167" i="32"/>
  <c r="AW168" i="32" a="1"/>
  <c r="AW168" i="32" s="1"/>
  <c r="AR167" i="32" l="1"/>
  <c r="AN166" i="32" a="1"/>
  <c r="AN166" i="32" s="1"/>
  <c r="AO166" i="32" s="1"/>
  <c r="AY168" i="32"/>
  <c r="AX168" i="32"/>
  <c r="AW169" i="32" a="1"/>
  <c r="AW169" i="32" s="1"/>
  <c r="AR168" i="32" l="1"/>
  <c r="AN167" i="32" a="1"/>
  <c r="AN167" i="32" s="1"/>
  <c r="AO167" i="32" s="1"/>
  <c r="AY169" i="32"/>
  <c r="AX169" i="32"/>
  <c r="AW170" i="32" a="1"/>
  <c r="AW170" i="32" s="1"/>
  <c r="AR169" i="32" l="1"/>
  <c r="AN168" i="32" a="1"/>
  <c r="AN168" i="32" s="1"/>
  <c r="AO168" i="32" s="1"/>
  <c r="AY170" i="32"/>
  <c r="AX170" i="32"/>
  <c r="AW171" i="32" a="1"/>
  <c r="AW171" i="32" s="1"/>
  <c r="AR170" i="32" l="1"/>
  <c r="AN169" i="32" a="1"/>
  <c r="AN169" i="32" s="1"/>
  <c r="AO169" i="32" s="1"/>
  <c r="AY171" i="32"/>
  <c r="AX171" i="32"/>
  <c r="AW172" i="32" a="1"/>
  <c r="AW172" i="32" s="1"/>
  <c r="AR171" i="32" l="1"/>
  <c r="AN170" i="32" a="1"/>
  <c r="AN170" i="32" s="1"/>
  <c r="AO170" i="32" s="1"/>
  <c r="AX172" i="32"/>
  <c r="AY172" i="32"/>
  <c r="AW173" i="32" a="1"/>
  <c r="AW173" i="32" s="1"/>
  <c r="AR172" i="32" l="1"/>
  <c r="AN171" i="32" a="1"/>
  <c r="AN171" i="32" s="1"/>
  <c r="AO171" i="32" s="1"/>
  <c r="AY173" i="32"/>
  <c r="AX173" i="32"/>
  <c r="AW174" i="32" a="1"/>
  <c r="AW174" i="32" s="1"/>
  <c r="AR173" i="32" l="1"/>
  <c r="AN172" i="32" a="1"/>
  <c r="AN172" i="32" s="1"/>
  <c r="AO172" i="32" s="1"/>
  <c r="AY174" i="32"/>
  <c r="AX174" i="32"/>
  <c r="AW175" i="32" a="1"/>
  <c r="AW175" i="32" s="1"/>
  <c r="AR174" i="32" l="1"/>
  <c r="AN173" i="32" a="1"/>
  <c r="AN173" i="32" s="1"/>
  <c r="AO173" i="32" s="1"/>
  <c r="AY175" i="32"/>
  <c r="AX175" i="32"/>
  <c r="AW176" i="32" a="1"/>
  <c r="AW176" i="32" s="1"/>
  <c r="AR175" i="32" l="1"/>
  <c r="AN174" i="32" a="1"/>
  <c r="AN174" i="32" s="1"/>
  <c r="AO174" i="32" s="1"/>
  <c r="AX176" i="32"/>
  <c r="AY176" i="32"/>
  <c r="AW177" i="32" a="1"/>
  <c r="AW177" i="32" s="1"/>
  <c r="AR176" i="32" l="1"/>
  <c r="AN175" i="32" a="1"/>
  <c r="AN175" i="32" s="1"/>
  <c r="AO175" i="32" s="1"/>
  <c r="AY177" i="32"/>
  <c r="AX177" i="32"/>
  <c r="AW178" i="32" a="1"/>
  <c r="AW178" i="32" s="1"/>
  <c r="AR177" i="32" l="1"/>
  <c r="AN176" i="32" a="1"/>
  <c r="AN176" i="32" s="1"/>
  <c r="AO176" i="32" s="1"/>
  <c r="AX178" i="32"/>
  <c r="AY178" i="32"/>
  <c r="AW179" i="32" a="1"/>
  <c r="AW179" i="32" s="1"/>
  <c r="AR178" i="32" l="1"/>
  <c r="AN177" i="32" a="1"/>
  <c r="AN177" i="32" s="1"/>
  <c r="AO177" i="32" s="1"/>
  <c r="AY179" i="32"/>
  <c r="AX179" i="32"/>
  <c r="AW180" i="32" a="1"/>
  <c r="AW180" i="32" s="1"/>
  <c r="AR179" i="32" l="1"/>
  <c r="AN178" i="32" a="1"/>
  <c r="AN178" i="32" s="1"/>
  <c r="AO178" i="32" s="1"/>
  <c r="AX180" i="32"/>
  <c r="AY180" i="32"/>
  <c r="AW181" i="32" a="1"/>
  <c r="AW181" i="32" s="1"/>
  <c r="AR180" i="32" l="1"/>
  <c r="AN179" i="32" a="1"/>
  <c r="AN179" i="32" s="1"/>
  <c r="AO179" i="32" s="1"/>
  <c r="AY181" i="32"/>
  <c r="AX181" i="32"/>
  <c r="AW182" i="32" a="1"/>
  <c r="AW182" i="32" s="1"/>
  <c r="AR181" i="32" l="1"/>
  <c r="AN180" i="32" a="1"/>
  <c r="AN180" i="32" s="1"/>
  <c r="AO180" i="32" s="1"/>
  <c r="AY182" i="32"/>
  <c r="AX182" i="32"/>
  <c r="AW183" i="32" a="1"/>
  <c r="AW183" i="32" s="1"/>
  <c r="AR182" i="32" l="1"/>
  <c r="AN181" i="32" a="1"/>
  <c r="AN181" i="32" s="1"/>
  <c r="AO181" i="32" s="1"/>
  <c r="AY183" i="32"/>
  <c r="AX183" i="32"/>
  <c r="AW184" i="32" a="1"/>
  <c r="AW184" i="32" s="1"/>
  <c r="AR183" i="32" l="1"/>
  <c r="AN182" i="32" a="1"/>
  <c r="AN182" i="32" s="1"/>
  <c r="AO182" i="32" s="1"/>
  <c r="AX184" i="32"/>
  <c r="AY184" i="32"/>
  <c r="AW185" i="32" a="1"/>
  <c r="AW185" i="32" s="1"/>
  <c r="AR184" i="32" l="1"/>
  <c r="AN183" i="32" a="1"/>
  <c r="AN183" i="32" s="1"/>
  <c r="AO183" i="32" s="1"/>
  <c r="AY185" i="32"/>
  <c r="AX185" i="32"/>
  <c r="AW186" i="32" a="1"/>
  <c r="AW186" i="32" s="1"/>
  <c r="AR185" i="32" l="1"/>
  <c r="AN184" i="32" a="1"/>
  <c r="AN184" i="32" s="1"/>
  <c r="AO184" i="32" s="1"/>
  <c r="AX186" i="32"/>
  <c r="AY186" i="32"/>
  <c r="AW187" i="32" a="1"/>
  <c r="AW187" i="32" s="1"/>
  <c r="AN185" i="32" l="1" a="1"/>
  <c r="AN185" i="32" s="1"/>
  <c r="AO185" i="32" s="1"/>
  <c r="AR186" i="32"/>
  <c r="AY187" i="32"/>
  <c r="AX187" i="32"/>
  <c r="AW188" i="32" a="1"/>
  <c r="AW188" i="32" s="1"/>
  <c r="AR187" i="32" l="1"/>
  <c r="AN186" i="32" a="1"/>
  <c r="AN186" i="32" s="1"/>
  <c r="AO186" i="32" s="1"/>
  <c r="AX188" i="32"/>
  <c r="AY188" i="32"/>
  <c r="AW189" i="32" a="1"/>
  <c r="AW189" i="32" s="1"/>
  <c r="AR188" i="32" l="1"/>
  <c r="AN187" i="32" a="1"/>
  <c r="AN187" i="32" s="1"/>
  <c r="AO187" i="32" s="1"/>
  <c r="AY189" i="32"/>
  <c r="AX189" i="32"/>
  <c r="AW190" i="32" a="1"/>
  <c r="AW190" i="32" s="1"/>
  <c r="AR189" i="32" l="1"/>
  <c r="AN188" i="32" a="1"/>
  <c r="AN188" i="32" s="1"/>
  <c r="AO188" i="32" s="1"/>
  <c r="AY190" i="32"/>
  <c r="AX190" i="32"/>
  <c r="AW191" i="32" a="1"/>
  <c r="AW191" i="32" s="1"/>
  <c r="AR190" i="32" l="1"/>
  <c r="AN189" i="32" a="1"/>
  <c r="AN189" i="32" s="1"/>
  <c r="AO189" i="32" s="1"/>
  <c r="AY191" i="32"/>
  <c r="AX191" i="32"/>
  <c r="AW192" i="32" a="1"/>
  <c r="AW192" i="32" s="1"/>
  <c r="AR191" i="32" l="1"/>
  <c r="AN190" i="32" a="1"/>
  <c r="AN190" i="32" s="1"/>
  <c r="AO190" i="32" s="1"/>
  <c r="AY192" i="32"/>
  <c r="AX192" i="32"/>
  <c r="AW193" i="32" a="1"/>
  <c r="AW193" i="32" s="1"/>
  <c r="AR192" i="32" l="1"/>
  <c r="AN191" i="32" a="1"/>
  <c r="AN191" i="32" s="1"/>
  <c r="AO191" i="32" s="1"/>
  <c r="AY193" i="32"/>
  <c r="AX193" i="32"/>
  <c r="AW194" i="32" a="1"/>
  <c r="AW194" i="32" s="1"/>
  <c r="AR193" i="32" l="1"/>
  <c r="AN192" i="32" a="1"/>
  <c r="AN192" i="32" s="1"/>
  <c r="AO192" i="32" s="1"/>
  <c r="AX194" i="32"/>
  <c r="AY194" i="32"/>
  <c r="AW195" i="32" a="1"/>
  <c r="AW195" i="32" s="1"/>
  <c r="AR194" i="32" l="1"/>
  <c r="AN193" i="32" a="1"/>
  <c r="AN193" i="32" s="1"/>
  <c r="AO193" i="32" s="1"/>
  <c r="AY195" i="32"/>
  <c r="AX195" i="32"/>
  <c r="AW196" i="32" a="1"/>
  <c r="AW196" i="32" s="1"/>
  <c r="AR195" i="32" l="1"/>
  <c r="AN194" i="32" a="1"/>
  <c r="AN194" i="32" s="1"/>
  <c r="AO194" i="32" s="1"/>
  <c r="AY196" i="32"/>
  <c r="AX196" i="32"/>
  <c r="AW197" i="32" a="1"/>
  <c r="AW197" i="32" s="1"/>
  <c r="AR196" i="32" l="1"/>
  <c r="AN195" i="32" a="1"/>
  <c r="AN195" i="32" s="1"/>
  <c r="AO195" i="32" s="1"/>
  <c r="AY197" i="32"/>
  <c r="AX197" i="32"/>
  <c r="AW198" i="32" a="1"/>
  <c r="AW198" i="32" s="1"/>
  <c r="AR197" i="32" l="1"/>
  <c r="AN196" i="32" a="1"/>
  <c r="AN196" i="32" s="1"/>
  <c r="AO196" i="32" s="1"/>
  <c r="AX198" i="32"/>
  <c r="AY198" i="32"/>
  <c r="AW199" i="32" a="1"/>
  <c r="AW199" i="32" s="1"/>
  <c r="AR198" i="32" l="1"/>
  <c r="AN197" i="32" a="1"/>
  <c r="AN197" i="32" s="1"/>
  <c r="AO197" i="32" s="1"/>
  <c r="AY199" i="32"/>
  <c r="AX199" i="32"/>
  <c r="AW200" i="32" a="1"/>
  <c r="AW200" i="32" s="1"/>
  <c r="AR199" i="32" l="1"/>
  <c r="AN198" i="32" a="1"/>
  <c r="AN198" i="32" s="1"/>
  <c r="AO198" i="32" s="1"/>
  <c r="AX200" i="32"/>
  <c r="AY200" i="32"/>
  <c r="AW201" i="32" a="1"/>
  <c r="AW201" i="32" s="1"/>
  <c r="AY2" i="32" l="1"/>
  <c r="AY36" i="32"/>
  <c r="AR200" i="32"/>
  <c r="AN199" i="32" a="1"/>
  <c r="AN199" i="32" s="1"/>
  <c r="AO199" i="32" s="1"/>
  <c r="AY201" i="32"/>
  <c r="AX201" i="32"/>
  <c r="AY3" i="32"/>
  <c r="AY4" i="32"/>
  <c r="AY5" i="32"/>
  <c r="AY7" i="32"/>
  <c r="AY6" i="32"/>
  <c r="AY8" i="32"/>
  <c r="AY9" i="32"/>
  <c r="AY10" i="32"/>
  <c r="AY11" i="32"/>
  <c r="AY12" i="32"/>
  <c r="AY13" i="32"/>
  <c r="AY14" i="32"/>
  <c r="AY15" i="32"/>
  <c r="AY16" i="32"/>
  <c r="AY17" i="32"/>
  <c r="AY18" i="32"/>
  <c r="AY19" i="32"/>
  <c r="AY20" i="32"/>
  <c r="AY21" i="32"/>
  <c r="AY22" i="32"/>
  <c r="AY23" i="32"/>
  <c r="AY24" i="32"/>
  <c r="AY25" i="32"/>
  <c r="AY26" i="32"/>
  <c r="AY27" i="32"/>
  <c r="AY28" i="32"/>
  <c r="AY29" i="32"/>
  <c r="AY30" i="32"/>
  <c r="AY31" i="32"/>
  <c r="AY32" i="32"/>
  <c r="AY33" i="32"/>
  <c r="AY34" i="32"/>
  <c r="AY35" i="32"/>
  <c r="AX2" i="32" l="1"/>
  <c r="AX36" i="32"/>
  <c r="AR201" i="32"/>
  <c r="AN200" i="32" a="1"/>
  <c r="AN200" i="32" s="1"/>
  <c r="AO200" i="32" s="1"/>
  <c r="AX3" i="32"/>
  <c r="AX4" i="32"/>
  <c r="AX6" i="32"/>
  <c r="AX5" i="32"/>
  <c r="AX7" i="32"/>
  <c r="AX8" i="32"/>
  <c r="AX9" i="32"/>
  <c r="AX10" i="32"/>
  <c r="AX11" i="32"/>
  <c r="AX12" i="32"/>
  <c r="AX13" i="32"/>
  <c r="AX14" i="32"/>
  <c r="AX15" i="32"/>
  <c r="AX16" i="32"/>
  <c r="AX17" i="32"/>
  <c r="AX18" i="32"/>
  <c r="AX19" i="32"/>
  <c r="AX20" i="32"/>
  <c r="AX21" i="32"/>
  <c r="AX22" i="32"/>
  <c r="AX23" i="32"/>
  <c r="AX24" i="32"/>
  <c r="AX25" i="32"/>
  <c r="AX26" i="32"/>
  <c r="AX27" i="32"/>
  <c r="AX28" i="32"/>
  <c r="AX29" i="32"/>
  <c r="AX30" i="32"/>
  <c r="AX31" i="32"/>
  <c r="AX32" i="32"/>
  <c r="AX33" i="32"/>
  <c r="AX34" i="32"/>
  <c r="AX35" i="32"/>
  <c r="AN201" i="32" l="1" a="1"/>
  <c r="AN201" i="32" s="1"/>
  <c r="AO201" i="32" s="1"/>
  <c r="AR24" i="32" l="1"/>
  <c r="T22" i="32" l="1"/>
  <c r="T21" i="32"/>
  <c r="AO17" i="32"/>
  <c r="AR22" i="32"/>
  <c r="AR19" i="32"/>
  <c r="AR20" i="32"/>
  <c r="AO16" i="32"/>
  <c r="AR23" i="32"/>
  <c r="AR15" i="32"/>
  <c r="AR16" i="32"/>
  <c r="AB16" i="32"/>
  <c r="AR18" i="32"/>
  <c r="AR17" i="32"/>
  <c r="AO15" i="32"/>
  <c r="AR21" i="32"/>
  <c r="AO4" i="32"/>
  <c r="AB12" i="32"/>
  <c r="AH8" i="32"/>
  <c r="AB31" i="32"/>
  <c r="AB30" i="32"/>
  <c r="AB29" i="32"/>
  <c r="AB28" i="32"/>
  <c r="AB26" i="32"/>
  <c r="AB27" i="32"/>
  <c r="AB25" i="32"/>
  <c r="AB24" i="32"/>
  <c r="AB23" i="32"/>
  <c r="AB22" i="32"/>
  <c r="AB21" i="32"/>
  <c r="AB20" i="32"/>
  <c r="AH7" i="32"/>
  <c r="AB18" i="32"/>
  <c r="AB10" i="32"/>
  <c r="AB15" i="32"/>
  <c r="AH6" i="32"/>
  <c r="AB9" i="32"/>
  <c r="AO8" i="32"/>
  <c r="AR9" i="32"/>
  <c r="AB7" i="32"/>
  <c r="AO9" i="32"/>
  <c r="AB6" i="32"/>
  <c r="AR4" i="32"/>
  <c r="AO5" i="32"/>
  <c r="AB17" i="32"/>
  <c r="AR6" i="32"/>
  <c r="AR14" i="32"/>
  <c r="AO14" i="32"/>
  <c r="AB5" i="32"/>
  <c r="AR10" i="32"/>
  <c r="AO10" i="32"/>
  <c r="AO11" i="32"/>
  <c r="AR11" i="32"/>
  <c r="AB3" i="32"/>
  <c r="AH5" i="32"/>
  <c r="AO13" i="32"/>
  <c r="AR13" i="32"/>
  <c r="AH3" i="32"/>
  <c r="AO7" i="32"/>
  <c r="AR7" i="32"/>
  <c r="AB13" i="32"/>
  <c r="AR8" i="32"/>
  <c r="AH4" i="32"/>
  <c r="AB8" i="32"/>
  <c r="AR5" i="32"/>
  <c r="AO6" i="32"/>
  <c r="AB14" i="32"/>
  <c r="AB2" i="32"/>
  <c r="AR3" i="32"/>
  <c r="AH2" i="32"/>
  <c r="AO3" i="32"/>
  <c r="AB11" i="32"/>
  <c r="AB4" i="32"/>
  <c r="AR12" i="32"/>
  <c r="AO12" i="32"/>
  <c r="AO2" i="32"/>
  <c r="AR2" i="32"/>
  <c r="AB19" i="32"/>
  <c r="AS6" i="32" l="1" a="1"/>
  <c r="AS6" i="32" s="1"/>
  <c r="AS3" i="32" a="1"/>
  <c r="AS3" i="32" s="1"/>
  <c r="AS5" i="32" a="1"/>
  <c r="AS5" i="32" s="1"/>
  <c r="AS4" i="32" a="1"/>
  <c r="AS4" i="32" s="1"/>
  <c r="AS2" i="32" a="1"/>
  <c r="AS2" i="32" s="1"/>
  <c r="AC5" i="32" a="1"/>
  <c r="AC5" i="32" s="1"/>
  <c r="AC3" i="32" a="1"/>
  <c r="AC3" i="32" s="1"/>
  <c r="AC2" i="32" a="1"/>
  <c r="AC2" i="32" s="1"/>
  <c r="AC6" i="32" a="1"/>
  <c r="AC6" i="32" s="1"/>
  <c r="AC4" i="32" a="1"/>
  <c r="AC4" i="32" s="1"/>
  <c r="R2" i="32" l="1"/>
  <c r="AD2" i="32" s="1" a="1"/>
  <c r="AD2" i="32" s="1"/>
  <c r="S2" i="32"/>
  <c r="AT2" i="32" s="1" a="1"/>
  <c r="AT2" i="32" s="1"/>
  <c r="S145" i="32"/>
  <c r="S454" i="32"/>
  <c r="S263" i="32"/>
  <c r="S372" i="32"/>
  <c r="S253" i="32"/>
  <c r="S69" i="32"/>
  <c r="S392" i="32"/>
  <c r="S131" i="32"/>
  <c r="S107" i="32"/>
  <c r="S84" i="32"/>
  <c r="S155" i="32"/>
  <c r="S457" i="32"/>
  <c r="S298" i="32"/>
  <c r="S323" i="32"/>
  <c r="S443" i="32"/>
  <c r="S445" i="32"/>
  <c r="S310" i="32"/>
  <c r="S166" i="32"/>
  <c r="S143" i="32"/>
  <c r="S62" i="32"/>
  <c r="S206" i="32"/>
  <c r="S350" i="32"/>
  <c r="S494" i="32"/>
  <c r="S51" i="32"/>
  <c r="S195" i="32"/>
  <c r="S339" i="32"/>
  <c r="S304" i="32"/>
  <c r="S100" i="32"/>
  <c r="S244" i="32"/>
  <c r="S65" i="32"/>
  <c r="S209" i="32"/>
  <c r="S353" i="32"/>
  <c r="S497" i="32"/>
  <c r="S138" i="32"/>
  <c r="S282" i="32"/>
  <c r="S426" i="32"/>
  <c r="S55" i="32"/>
  <c r="S199" i="32"/>
  <c r="S343" i="32"/>
  <c r="S487" i="32"/>
  <c r="S284" i="32"/>
  <c r="S178" i="32"/>
  <c r="S476" i="32"/>
  <c r="S289" i="32"/>
  <c r="S465" i="32"/>
  <c r="S204" i="32"/>
  <c r="S493" i="32"/>
  <c r="S313" i="32"/>
  <c r="S81" i="32"/>
  <c r="S468" i="32"/>
  <c r="S121" i="32"/>
  <c r="S436" i="32"/>
  <c r="S299" i="32"/>
  <c r="S301" i="32"/>
  <c r="S406" i="32"/>
  <c r="S214" i="32"/>
  <c r="S501" i="32"/>
  <c r="S370" i="32"/>
  <c r="S395" i="32"/>
  <c r="S133" i="32"/>
  <c r="S83" i="32"/>
  <c r="S430" i="32"/>
  <c r="S444" i="32"/>
  <c r="S358" i="32"/>
  <c r="S86" i="32"/>
  <c r="S230" i="32"/>
  <c r="S374" i="32"/>
  <c r="S459" i="32"/>
  <c r="S75" i="32"/>
  <c r="S219" i="32"/>
  <c r="S363" i="32"/>
  <c r="S376" i="32"/>
  <c r="S124" i="32"/>
  <c r="S292" i="32"/>
  <c r="S89" i="32"/>
  <c r="S233" i="32"/>
  <c r="S377" i="32"/>
  <c r="S18" i="32"/>
  <c r="S162" i="32"/>
  <c r="S306" i="32"/>
  <c r="S450" i="32"/>
  <c r="S79" i="32"/>
  <c r="S223" i="32"/>
  <c r="S367" i="32"/>
  <c r="S20" i="32"/>
  <c r="S32" i="32"/>
  <c r="S237" i="32"/>
  <c r="S9" i="32"/>
  <c r="S337" i="32"/>
  <c r="S192" i="32"/>
  <c r="S58" i="32"/>
  <c r="S154" i="32"/>
  <c r="S456" i="32"/>
  <c r="S347" i="32"/>
  <c r="S407" i="32"/>
  <c r="S262" i="32"/>
  <c r="S35" i="32"/>
  <c r="S361" i="32"/>
  <c r="S276" i="32"/>
  <c r="S228" i="32"/>
  <c r="S180" i="32"/>
  <c r="S472" i="32"/>
  <c r="S288" i="32"/>
  <c r="S61" i="32"/>
  <c r="S385" i="32"/>
  <c r="S373" i="32"/>
  <c r="S334" i="32"/>
  <c r="S213" i="32"/>
  <c r="S500" i="32"/>
  <c r="S464" i="32"/>
  <c r="S167" i="32"/>
  <c r="S287" i="32"/>
  <c r="S297" i="32"/>
  <c r="S71" i="32"/>
  <c r="S21" i="32"/>
  <c r="S397" i="32"/>
  <c r="S285" i="32"/>
  <c r="S177" i="32"/>
  <c r="S277" i="32"/>
  <c r="S229" i="32"/>
  <c r="S122" i="32"/>
  <c r="S266" i="32"/>
  <c r="S410" i="32"/>
  <c r="S328" i="32"/>
  <c r="S111" i="32"/>
  <c r="S255" i="32"/>
  <c r="S399" i="32"/>
  <c r="S16" i="32"/>
  <c r="S160" i="32"/>
  <c r="S388" i="32"/>
  <c r="S125" i="32"/>
  <c r="S269" i="32"/>
  <c r="S413" i="32"/>
  <c r="S54" i="32"/>
  <c r="S198" i="32"/>
  <c r="S342" i="32"/>
  <c r="S486" i="32"/>
  <c r="S115" i="32"/>
  <c r="S259" i="32"/>
  <c r="S403" i="32"/>
  <c r="S104" i="32"/>
  <c r="S92" i="32"/>
  <c r="S492" i="32"/>
  <c r="S312" i="32"/>
  <c r="S94" i="32"/>
  <c r="S409" i="32"/>
  <c r="S488" i="32"/>
  <c r="S452" i="32"/>
  <c r="S239" i="32"/>
  <c r="S273" i="32"/>
  <c r="S47" i="32"/>
  <c r="S308" i="32"/>
  <c r="S383" i="32"/>
  <c r="S321" i="32"/>
  <c r="S97" i="32"/>
  <c r="S46" i="32"/>
  <c r="S73" i="32"/>
  <c r="S466" i="32"/>
  <c r="S381" i="32"/>
  <c r="S261" i="32"/>
  <c r="S404" i="32"/>
  <c r="S359" i="32"/>
  <c r="S134" i="32"/>
  <c r="S278" i="32"/>
  <c r="S422" i="32"/>
  <c r="S364" i="32"/>
  <c r="S123" i="32"/>
  <c r="S267" i="32"/>
  <c r="S411" i="32"/>
  <c r="S28" i="32"/>
  <c r="S172" i="32"/>
  <c r="S424" i="32"/>
  <c r="S137" i="32"/>
  <c r="S281" i="32"/>
  <c r="S425" i="32"/>
  <c r="S66" i="32"/>
  <c r="S210" i="32"/>
  <c r="S354" i="32"/>
  <c r="S498" i="32"/>
  <c r="S127" i="32"/>
  <c r="S271" i="32"/>
  <c r="S415" i="32"/>
  <c r="S128" i="32"/>
  <c r="S116" i="32"/>
  <c r="S453" i="32"/>
  <c r="S34" i="32"/>
  <c r="S205" i="32"/>
  <c r="S357" i="32"/>
  <c r="S416" i="32"/>
  <c r="S396" i="32"/>
  <c r="S118" i="32"/>
  <c r="S417" i="32"/>
  <c r="S460" i="32"/>
  <c r="S275" i="32"/>
  <c r="S227" i="32"/>
  <c r="S420" i="32"/>
  <c r="S59" i="32"/>
  <c r="S182" i="32"/>
  <c r="S398" i="32"/>
  <c r="S27" i="32"/>
  <c r="S243" i="32"/>
  <c r="S495" i="32"/>
  <c r="S148" i="32"/>
  <c r="S41" i="32"/>
  <c r="S257" i="32"/>
  <c r="S473" i="32"/>
  <c r="S186" i="32"/>
  <c r="S402" i="32"/>
  <c r="S103" i="32"/>
  <c r="S319" i="32"/>
  <c r="S80" i="32"/>
  <c r="S236" i="32"/>
  <c r="S60" i="32"/>
  <c r="S238" i="32"/>
  <c r="S85" i="32"/>
  <c r="S478" i="32"/>
  <c r="S484" i="32"/>
  <c r="S11" i="32"/>
  <c r="S440" i="32"/>
  <c r="S72" i="32"/>
  <c r="S348" i="32"/>
  <c r="S429" i="32"/>
  <c r="S22" i="32"/>
  <c r="S431" i="32"/>
  <c r="S194" i="32"/>
  <c r="S434" i="32"/>
  <c r="S39" i="32"/>
  <c r="S279" i="32"/>
  <c r="S256" i="32"/>
  <c r="S184" i="32"/>
  <c r="S53" i="32"/>
  <c r="S293" i="32"/>
  <c r="S485" i="32"/>
  <c r="S222" i="32"/>
  <c r="S414" i="32"/>
  <c r="S139" i="32"/>
  <c r="S331" i="32"/>
  <c r="S152" i="32"/>
  <c r="S272" i="32"/>
  <c r="S93" i="32"/>
  <c r="S433" i="32"/>
  <c r="S203" i="32"/>
  <c r="S346" i="32"/>
  <c r="S225" i="32"/>
  <c r="S37" i="32"/>
  <c r="S479" i="32"/>
  <c r="S105" i="32"/>
  <c r="S48" i="32"/>
  <c r="S490" i="32"/>
  <c r="S325" i="32"/>
  <c r="S14" i="32"/>
  <c r="S218" i="32"/>
  <c r="S446" i="32"/>
  <c r="S63" i="32"/>
  <c r="S291" i="32"/>
  <c r="S340" i="32"/>
  <c r="S196" i="32"/>
  <c r="S77" i="32"/>
  <c r="S305" i="32"/>
  <c r="S6" i="32"/>
  <c r="S234" i="32"/>
  <c r="S438" i="32"/>
  <c r="S151" i="32"/>
  <c r="S355" i="32"/>
  <c r="S176" i="32"/>
  <c r="S119" i="32"/>
  <c r="S455" i="32"/>
  <c r="S335" i="32"/>
  <c r="S394" i="32"/>
  <c r="S421" i="32"/>
  <c r="S360" i="32"/>
  <c r="S496" i="32"/>
  <c r="S36" i="32"/>
  <c r="S480" i="32"/>
  <c r="S428" i="32"/>
  <c r="S129" i="32"/>
  <c r="S130" i="32"/>
  <c r="S274" i="32"/>
  <c r="S23" i="32"/>
  <c r="S202" i="32"/>
  <c r="S24" i="32"/>
  <c r="S50" i="32"/>
  <c r="S290" i="32"/>
  <c r="S482" i="32"/>
  <c r="S135" i="32"/>
  <c r="S327" i="32"/>
  <c r="S40" i="32"/>
  <c r="S232" i="32"/>
  <c r="S149" i="32"/>
  <c r="S341" i="32"/>
  <c r="S78" i="32"/>
  <c r="S270" i="32"/>
  <c r="S212" i="32"/>
  <c r="S187" i="32"/>
  <c r="S427" i="32"/>
  <c r="S248" i="32"/>
  <c r="S384" i="32"/>
  <c r="S300" i="32"/>
  <c r="S95" i="32"/>
  <c r="S13" i="32"/>
  <c r="S57" i="32"/>
  <c r="S181" i="32"/>
  <c r="S156" i="32"/>
  <c r="S371" i="32"/>
  <c r="S141" i="32"/>
  <c r="S382" i="32"/>
  <c r="S168" i="32"/>
  <c r="S74" i="32"/>
  <c r="S302" i="32"/>
  <c r="S447" i="32"/>
  <c r="S147" i="32"/>
  <c r="S351" i="32"/>
  <c r="S52" i="32"/>
  <c r="S280" i="32"/>
  <c r="S161" i="32"/>
  <c r="S365" i="32"/>
  <c r="S90" i="32"/>
  <c r="S294" i="32"/>
  <c r="S7" i="32"/>
  <c r="S211" i="32"/>
  <c r="S439" i="32"/>
  <c r="S8" i="32"/>
  <c r="S408" i="32"/>
  <c r="S108" i="32"/>
  <c r="S264" i="32"/>
  <c r="S216" i="32"/>
  <c r="S201" i="32"/>
  <c r="S240" i="32"/>
  <c r="S189" i="32"/>
  <c r="S442" i="32"/>
  <c r="S226" i="32"/>
  <c r="S33" i="32"/>
  <c r="S309" i="32"/>
  <c r="S98" i="32"/>
  <c r="S314" i="32"/>
  <c r="S483" i="32"/>
  <c r="S159" i="32"/>
  <c r="S375" i="32"/>
  <c r="S64" i="32"/>
  <c r="S316" i="32"/>
  <c r="S173" i="32"/>
  <c r="S389" i="32"/>
  <c r="S102" i="32"/>
  <c r="S318" i="32"/>
  <c r="S19" i="32"/>
  <c r="S235" i="32"/>
  <c r="S451" i="32"/>
  <c r="S336" i="32"/>
  <c r="S320" i="32"/>
  <c r="S491" i="32"/>
  <c r="S418" i="32"/>
  <c r="S142" i="32"/>
  <c r="S469" i="32"/>
  <c r="S386" i="32"/>
  <c r="S231" i="32"/>
  <c r="S136" i="32"/>
  <c r="S245" i="32"/>
  <c r="S174" i="32"/>
  <c r="S91" i="32"/>
  <c r="S56" i="32"/>
  <c r="S432" i="32"/>
  <c r="S344" i="32"/>
  <c r="S70" i="32"/>
  <c r="S190" i="32"/>
  <c r="S117" i="32"/>
  <c r="S26" i="32"/>
  <c r="S458" i="32"/>
  <c r="S303" i="32"/>
  <c r="S208" i="32"/>
  <c r="S317" i="32"/>
  <c r="S246" i="32"/>
  <c r="S163" i="32"/>
  <c r="S188" i="32"/>
  <c r="S120" i="32"/>
  <c r="S368" i="32"/>
  <c r="S96" i="32"/>
  <c r="S249" i="32"/>
  <c r="S169" i="32"/>
  <c r="S38" i="32"/>
  <c r="S470" i="32"/>
  <c r="S315" i="32"/>
  <c r="S220" i="32"/>
  <c r="S329" i="32"/>
  <c r="S258" i="32"/>
  <c r="S175" i="32"/>
  <c r="S224" i="32"/>
  <c r="S153" i="32"/>
  <c r="S441" i="32"/>
  <c r="S265" i="32"/>
  <c r="S481" i="32"/>
  <c r="S144" i="32"/>
  <c r="S110" i="32"/>
  <c r="S268" i="32"/>
  <c r="S387" i="32"/>
  <c r="S352" i="32"/>
  <c r="S401" i="32"/>
  <c r="S330" i="32"/>
  <c r="S247" i="32"/>
  <c r="S44" i="32"/>
  <c r="S179" i="32"/>
  <c r="S419" i="32"/>
  <c r="S345" i="32"/>
  <c r="S132" i="32"/>
  <c r="S311" i="32"/>
  <c r="S146" i="32"/>
  <c r="S400" i="32"/>
  <c r="S423" i="32"/>
  <c r="S5" i="32"/>
  <c r="S437" i="32"/>
  <c r="S366" i="32"/>
  <c r="S283" i="32"/>
  <c r="S68" i="32"/>
  <c r="S109" i="32"/>
  <c r="S215" i="32"/>
  <c r="S405" i="32"/>
  <c r="S171" i="32"/>
  <c r="S185" i="32"/>
  <c r="S114" i="32"/>
  <c r="S463" i="32"/>
  <c r="S241" i="32"/>
  <c r="S338" i="32"/>
  <c r="S88" i="32"/>
  <c r="S126" i="32"/>
  <c r="S475" i="32"/>
  <c r="S260" i="32"/>
  <c r="S489" i="32"/>
  <c r="S362" i="32"/>
  <c r="S112" i="32"/>
  <c r="S150" i="32"/>
  <c r="S380" i="32"/>
  <c r="S67" i="32"/>
  <c r="S448" i="32"/>
  <c r="S499" i="32"/>
  <c r="S477" i="32"/>
  <c r="S106" i="32"/>
  <c r="S369" i="32"/>
  <c r="S165" i="32"/>
  <c r="S157" i="32"/>
  <c r="S158" i="32"/>
  <c r="S3" i="32"/>
  <c r="S435" i="32"/>
  <c r="S17" i="32"/>
  <c r="S449" i="32"/>
  <c r="S378" i="32"/>
  <c r="S295" i="32"/>
  <c r="S140" i="32"/>
  <c r="S252" i="32"/>
  <c r="S191" i="32"/>
  <c r="S393" i="32"/>
  <c r="S217" i="32"/>
  <c r="S324" i="32"/>
  <c r="S170" i="32"/>
  <c r="S15" i="32"/>
  <c r="S471" i="32"/>
  <c r="S29" i="32"/>
  <c r="S461" i="32"/>
  <c r="S390" i="32"/>
  <c r="S307" i="32"/>
  <c r="S164" i="32"/>
  <c r="S356" i="32"/>
  <c r="S250" i="32"/>
  <c r="S12" i="32"/>
  <c r="S251" i="32"/>
  <c r="S82" i="32"/>
  <c r="S242" i="32"/>
  <c r="S87" i="32"/>
  <c r="S412" i="32"/>
  <c r="S101" i="32"/>
  <c r="S30" i="32"/>
  <c r="S462" i="32"/>
  <c r="S379" i="32"/>
  <c r="S200" i="32"/>
  <c r="S467" i="32"/>
  <c r="S49" i="32"/>
  <c r="S45" i="32"/>
  <c r="S349" i="32"/>
  <c r="S193" i="32"/>
  <c r="S254" i="32"/>
  <c r="S99" i="32"/>
  <c r="S4" i="32"/>
  <c r="S113" i="32"/>
  <c r="S42" i="32"/>
  <c r="S474" i="32"/>
  <c r="S391" i="32"/>
  <c r="S333" i="32"/>
  <c r="S332" i="32"/>
  <c r="S326" i="32"/>
  <c r="S76" i="32"/>
  <c r="S31" i="32"/>
  <c r="S10" i="32"/>
  <c r="S25" i="32"/>
  <c r="S183" i="32"/>
  <c r="S197" i="32"/>
  <c r="S43" i="32"/>
  <c r="S296" i="32"/>
  <c r="S322" i="32"/>
  <c r="S286" i="32"/>
  <c r="S207" i="32"/>
  <c r="S221" i="32"/>
  <c r="R8" i="32"/>
  <c r="R20" i="32"/>
  <c r="R32" i="32"/>
  <c r="R44" i="32"/>
  <c r="R56" i="32"/>
  <c r="R68" i="32"/>
  <c r="R80" i="32"/>
  <c r="R92" i="32"/>
  <c r="R104" i="32"/>
  <c r="R116" i="32"/>
  <c r="R128" i="32"/>
  <c r="R140" i="32"/>
  <c r="R152" i="32"/>
  <c r="R164" i="32"/>
  <c r="R176" i="32"/>
  <c r="R188" i="32"/>
  <c r="R200" i="32"/>
  <c r="R212" i="32"/>
  <c r="R224" i="32"/>
  <c r="R236" i="32"/>
  <c r="R248" i="32"/>
  <c r="R260" i="32"/>
  <c r="R272" i="32"/>
  <c r="R284" i="32"/>
  <c r="R296" i="32"/>
  <c r="R308" i="32"/>
  <c r="R320" i="32"/>
  <c r="R332" i="32"/>
  <c r="R344" i="32"/>
  <c r="R356" i="32"/>
  <c r="R368" i="32"/>
  <c r="R380" i="32"/>
  <c r="R392" i="32"/>
  <c r="R404" i="32"/>
  <c r="R416" i="32"/>
  <c r="R428" i="32"/>
  <c r="R440" i="32"/>
  <c r="R452" i="32"/>
  <c r="R464" i="32"/>
  <c r="R476" i="32"/>
  <c r="R488" i="32"/>
  <c r="R500" i="32"/>
  <c r="R9" i="32"/>
  <c r="R21" i="32"/>
  <c r="R33" i="32"/>
  <c r="R45" i="32"/>
  <c r="R57" i="32"/>
  <c r="R69" i="32"/>
  <c r="R81" i="32"/>
  <c r="R93" i="32"/>
  <c r="R105" i="32"/>
  <c r="R117" i="32"/>
  <c r="R129" i="32"/>
  <c r="R141" i="32"/>
  <c r="R153" i="32"/>
  <c r="R165" i="32"/>
  <c r="R177" i="32"/>
  <c r="R189" i="32"/>
  <c r="R201" i="32"/>
  <c r="R213" i="32"/>
  <c r="R225" i="32"/>
  <c r="R237" i="32"/>
  <c r="R249" i="32"/>
  <c r="R261" i="32"/>
  <c r="R273" i="32"/>
  <c r="R285" i="32"/>
  <c r="R297" i="32"/>
  <c r="R309" i="32"/>
  <c r="R321" i="32"/>
  <c r="R333" i="32"/>
  <c r="R345" i="32"/>
  <c r="R357" i="32"/>
  <c r="R369" i="32"/>
  <c r="R381" i="32"/>
  <c r="R393" i="32"/>
  <c r="R405" i="32"/>
  <c r="R417" i="32"/>
  <c r="R429" i="32"/>
  <c r="R441" i="32"/>
  <c r="R453" i="32"/>
  <c r="R465" i="32"/>
  <c r="R477" i="32"/>
  <c r="R489" i="32"/>
  <c r="R10" i="32"/>
  <c r="R22" i="32"/>
  <c r="R34" i="32"/>
  <c r="R46" i="32"/>
  <c r="R58" i="32"/>
  <c r="R70" i="32"/>
  <c r="R82" i="32"/>
  <c r="R94" i="32"/>
  <c r="R106" i="32"/>
  <c r="R118" i="32"/>
  <c r="R130" i="32"/>
  <c r="R142" i="32"/>
  <c r="R154" i="32"/>
  <c r="R166" i="32"/>
  <c r="R178" i="32"/>
  <c r="R190" i="32"/>
  <c r="R202" i="32"/>
  <c r="R214" i="32"/>
  <c r="R226" i="32"/>
  <c r="R238" i="32"/>
  <c r="R250" i="32"/>
  <c r="R262" i="32"/>
  <c r="R274" i="32"/>
  <c r="R286" i="32"/>
  <c r="R298" i="32"/>
  <c r="R310" i="32"/>
  <c r="R322" i="32"/>
  <c r="R334" i="32"/>
  <c r="R346" i="32"/>
  <c r="R358" i="32"/>
  <c r="R370" i="32"/>
  <c r="R382" i="32"/>
  <c r="R394" i="32"/>
  <c r="R406" i="32"/>
  <c r="R418" i="32"/>
  <c r="R430" i="32"/>
  <c r="R442" i="32"/>
  <c r="R454" i="32"/>
  <c r="R466" i="32"/>
  <c r="R478" i="32"/>
  <c r="R490" i="32"/>
  <c r="R11" i="32"/>
  <c r="R23" i="32"/>
  <c r="R35" i="32"/>
  <c r="R47" i="32"/>
  <c r="R59" i="32"/>
  <c r="R71" i="32"/>
  <c r="R83" i="32"/>
  <c r="R95" i="32"/>
  <c r="R107" i="32"/>
  <c r="R119" i="32"/>
  <c r="R131" i="32"/>
  <c r="R143" i="32"/>
  <c r="R155" i="32"/>
  <c r="R167" i="32"/>
  <c r="R179" i="32"/>
  <c r="R191" i="32"/>
  <c r="R203" i="32"/>
  <c r="R215" i="32"/>
  <c r="R227" i="32"/>
  <c r="R239" i="32"/>
  <c r="R251" i="32"/>
  <c r="R263" i="32"/>
  <c r="R275" i="32"/>
  <c r="R287" i="32"/>
  <c r="R299" i="32"/>
  <c r="R311" i="32"/>
  <c r="R323" i="32"/>
  <c r="R335" i="32"/>
  <c r="R347" i="32"/>
  <c r="R359" i="32"/>
  <c r="R371" i="32"/>
  <c r="R383" i="32"/>
  <c r="R395" i="32"/>
  <c r="R407" i="32"/>
  <c r="R419" i="32"/>
  <c r="R431" i="32"/>
  <c r="R443" i="32"/>
  <c r="R455" i="32"/>
  <c r="R467" i="32"/>
  <c r="R479" i="32"/>
  <c r="R491" i="32"/>
  <c r="R17" i="32"/>
  <c r="R37" i="32"/>
  <c r="R53" i="32"/>
  <c r="R73" i="32"/>
  <c r="R89" i="32"/>
  <c r="R109" i="32"/>
  <c r="R125" i="32"/>
  <c r="R145" i="32"/>
  <c r="R161" i="32"/>
  <c r="R181" i="32"/>
  <c r="R197" i="32"/>
  <c r="R217" i="32"/>
  <c r="R233" i="32"/>
  <c r="R253" i="32"/>
  <c r="R269" i="32"/>
  <c r="R289" i="32"/>
  <c r="R305" i="32"/>
  <c r="R325" i="32"/>
  <c r="R341" i="32"/>
  <c r="R361" i="32"/>
  <c r="R377" i="32"/>
  <c r="R397" i="32"/>
  <c r="R413" i="32"/>
  <c r="R433" i="32"/>
  <c r="R449" i="32"/>
  <c r="R469" i="32"/>
  <c r="R485" i="32"/>
  <c r="R18" i="32"/>
  <c r="R38" i="32"/>
  <c r="R54" i="32"/>
  <c r="R74" i="32"/>
  <c r="R90" i="32"/>
  <c r="R110" i="32"/>
  <c r="R126" i="32"/>
  <c r="R146" i="32"/>
  <c r="R162" i="32"/>
  <c r="R182" i="32"/>
  <c r="R198" i="32"/>
  <c r="R218" i="32"/>
  <c r="R234" i="32"/>
  <c r="R254" i="32"/>
  <c r="R270" i="32"/>
  <c r="R290" i="32"/>
  <c r="R306" i="32"/>
  <c r="R326" i="32"/>
  <c r="R342" i="32"/>
  <c r="R362" i="32"/>
  <c r="R378" i="32"/>
  <c r="R398" i="32"/>
  <c r="R414" i="32"/>
  <c r="R434" i="32"/>
  <c r="R450" i="32"/>
  <c r="R470" i="32"/>
  <c r="R486" i="32"/>
  <c r="R3" i="32"/>
  <c r="R19" i="32"/>
  <c r="R39" i="32"/>
  <c r="R55" i="32"/>
  <c r="R75" i="32"/>
  <c r="R91" i="32"/>
  <c r="R111" i="32"/>
  <c r="R127" i="32"/>
  <c r="R147" i="32"/>
  <c r="R163" i="32"/>
  <c r="R183" i="32"/>
  <c r="R199" i="32"/>
  <c r="R219" i="32"/>
  <c r="R235" i="32"/>
  <c r="R255" i="32"/>
  <c r="R271" i="32"/>
  <c r="R291" i="32"/>
  <c r="R307" i="32"/>
  <c r="R327" i="32"/>
  <c r="R343" i="32"/>
  <c r="R363" i="32"/>
  <c r="R379" i="32"/>
  <c r="R399" i="32"/>
  <c r="R415" i="32"/>
  <c r="R435" i="32"/>
  <c r="R451" i="32"/>
  <c r="R6" i="32"/>
  <c r="R26" i="32"/>
  <c r="R42" i="32"/>
  <c r="R62" i="32"/>
  <c r="R78" i="32"/>
  <c r="R98" i="32"/>
  <c r="R114" i="32"/>
  <c r="R134" i="32"/>
  <c r="R150" i="32"/>
  <c r="R170" i="32"/>
  <c r="R186" i="32"/>
  <c r="R206" i="32"/>
  <c r="R222" i="32"/>
  <c r="R242" i="32"/>
  <c r="R258" i="32"/>
  <c r="R278" i="32"/>
  <c r="R294" i="32"/>
  <c r="R314" i="32"/>
  <c r="R330" i="32"/>
  <c r="R350" i="32"/>
  <c r="R366" i="32"/>
  <c r="R386" i="32"/>
  <c r="R402" i="32"/>
  <c r="R422" i="32"/>
  <c r="R438" i="32"/>
  <c r="R458" i="32"/>
  <c r="R474" i="32"/>
  <c r="R494" i="32"/>
  <c r="R7" i="32"/>
  <c r="R27" i="32"/>
  <c r="R43" i="32"/>
  <c r="R63" i="32"/>
  <c r="R79" i="32"/>
  <c r="R99" i="32"/>
  <c r="R115" i="32"/>
  <c r="R135" i="32"/>
  <c r="R151" i="32"/>
  <c r="R171" i="32"/>
  <c r="R187" i="32"/>
  <c r="R207" i="32"/>
  <c r="R223" i="32"/>
  <c r="R243" i="32"/>
  <c r="R259" i="32"/>
  <c r="R279" i="32"/>
  <c r="R295" i="32"/>
  <c r="R315" i="32"/>
  <c r="R331" i="32"/>
  <c r="R351" i="32"/>
  <c r="R367" i="32"/>
  <c r="R387" i="32"/>
  <c r="R403" i="32"/>
  <c r="R423" i="32"/>
  <c r="R439" i="32"/>
  <c r="R459" i="32"/>
  <c r="R475" i="32"/>
  <c r="R495" i="32"/>
  <c r="R12" i="32"/>
  <c r="R28" i="32"/>
  <c r="R48" i="32"/>
  <c r="R64" i="32"/>
  <c r="R84" i="32"/>
  <c r="R100" i="32"/>
  <c r="R120" i="32"/>
  <c r="R136" i="32"/>
  <c r="R156" i="32"/>
  <c r="R172" i="32"/>
  <c r="R192" i="32"/>
  <c r="R208" i="32"/>
  <c r="R228" i="32"/>
  <c r="R244" i="32"/>
  <c r="R264" i="32"/>
  <c r="R280" i="32"/>
  <c r="R300" i="32"/>
  <c r="R316" i="32"/>
  <c r="R336" i="32"/>
  <c r="R352" i="32"/>
  <c r="R372" i="32"/>
  <c r="R388" i="32"/>
  <c r="R408" i="32"/>
  <c r="R424" i="32"/>
  <c r="R444" i="32"/>
  <c r="R460" i="32"/>
  <c r="R480" i="32"/>
  <c r="R496" i="32"/>
  <c r="R13" i="32"/>
  <c r="R4" i="32"/>
  <c r="R41" i="32"/>
  <c r="R77" i="32"/>
  <c r="R113" i="32"/>
  <c r="R149" i="32"/>
  <c r="R185" i="32"/>
  <c r="R221" i="32"/>
  <c r="R257" i="32"/>
  <c r="R293" i="32"/>
  <c r="R329" i="32"/>
  <c r="R365" i="32"/>
  <c r="R401" i="32"/>
  <c r="R437" i="32"/>
  <c r="R472" i="32"/>
  <c r="R501" i="32"/>
  <c r="R5" i="32"/>
  <c r="R49" i="32"/>
  <c r="R85" i="32"/>
  <c r="R121" i="32"/>
  <c r="R157" i="32"/>
  <c r="R193" i="32"/>
  <c r="R229" i="32"/>
  <c r="R265" i="32"/>
  <c r="R301" i="32"/>
  <c r="R337" i="32"/>
  <c r="R373" i="32"/>
  <c r="R409" i="32"/>
  <c r="R445" i="32"/>
  <c r="R473" i="32"/>
  <c r="R14" i="32"/>
  <c r="R50" i="32"/>
  <c r="R86" i="32"/>
  <c r="R122" i="32"/>
  <c r="R158" i="32"/>
  <c r="R194" i="32"/>
  <c r="R230" i="32"/>
  <c r="R266" i="32"/>
  <c r="R302" i="32"/>
  <c r="R338" i="32"/>
  <c r="R374" i="32"/>
  <c r="R410" i="32"/>
  <c r="R446" i="32"/>
  <c r="R481" i="32"/>
  <c r="R15" i="32"/>
  <c r="R51" i="32"/>
  <c r="R87" i="32"/>
  <c r="R123" i="32"/>
  <c r="R159" i="32"/>
  <c r="R195" i="32"/>
  <c r="R231" i="32"/>
  <c r="R267" i="32"/>
  <c r="R303" i="32"/>
  <c r="R339" i="32"/>
  <c r="R375" i="32"/>
  <c r="R411" i="32"/>
  <c r="R447" i="32"/>
  <c r="R482" i="32"/>
  <c r="R16" i="32"/>
  <c r="R52" i="32"/>
  <c r="R88" i="32"/>
  <c r="R124" i="32"/>
  <c r="R160" i="32"/>
  <c r="R196" i="32"/>
  <c r="R232" i="32"/>
  <c r="R268" i="32"/>
  <c r="R304" i="32"/>
  <c r="R340" i="32"/>
  <c r="R376" i="32"/>
  <c r="R412" i="32"/>
  <c r="R448" i="32"/>
  <c r="R483" i="32"/>
  <c r="R175" i="32"/>
  <c r="R283" i="32"/>
  <c r="R355" i="32"/>
  <c r="R427" i="32"/>
  <c r="R497" i="32"/>
  <c r="R36" i="32"/>
  <c r="R108" i="32"/>
  <c r="R144" i="32"/>
  <c r="R252" i="32"/>
  <c r="R324" i="32"/>
  <c r="R396" i="32"/>
  <c r="R468" i="32"/>
  <c r="R40" i="32"/>
  <c r="R148" i="32"/>
  <c r="R24" i="32"/>
  <c r="R60" i="32"/>
  <c r="R96" i="32"/>
  <c r="R132" i="32"/>
  <c r="R168" i="32"/>
  <c r="R204" i="32"/>
  <c r="R240" i="32"/>
  <c r="R276" i="32"/>
  <c r="R312" i="32"/>
  <c r="R348" i="32"/>
  <c r="R384" i="32"/>
  <c r="R420" i="32"/>
  <c r="R456" i="32"/>
  <c r="R484" i="32"/>
  <c r="R25" i="32"/>
  <c r="R61" i="32"/>
  <c r="R97" i="32"/>
  <c r="R133" i="32"/>
  <c r="R169" i="32"/>
  <c r="R205" i="32"/>
  <c r="R241" i="32"/>
  <c r="R277" i="32"/>
  <c r="R313" i="32"/>
  <c r="R349" i="32"/>
  <c r="R385" i="32"/>
  <c r="R421" i="32"/>
  <c r="R457" i="32"/>
  <c r="R487" i="32"/>
  <c r="R29" i="32"/>
  <c r="R65" i="32"/>
  <c r="R101" i="32"/>
  <c r="R137" i="32"/>
  <c r="R173" i="32"/>
  <c r="R209" i="32"/>
  <c r="R245" i="32"/>
  <c r="R281" i="32"/>
  <c r="R317" i="32"/>
  <c r="R353" i="32"/>
  <c r="R389" i="32"/>
  <c r="R425" i="32"/>
  <c r="R461" i="32"/>
  <c r="R492" i="32"/>
  <c r="R30" i="32"/>
  <c r="R66" i="32"/>
  <c r="R102" i="32"/>
  <c r="R138" i="32"/>
  <c r="R174" i="32"/>
  <c r="R210" i="32"/>
  <c r="R246" i="32"/>
  <c r="R282" i="32"/>
  <c r="R318" i="32"/>
  <c r="R354" i="32"/>
  <c r="R390" i="32"/>
  <c r="R426" i="32"/>
  <c r="R462" i="32"/>
  <c r="R493" i="32"/>
  <c r="R31" i="32"/>
  <c r="R67" i="32"/>
  <c r="R103" i="32"/>
  <c r="R139" i="32"/>
  <c r="R211" i="32"/>
  <c r="R247" i="32"/>
  <c r="R319" i="32"/>
  <c r="R391" i="32"/>
  <c r="R463" i="32"/>
  <c r="R72" i="32"/>
  <c r="R180" i="32"/>
  <c r="R216" i="32"/>
  <c r="R288" i="32"/>
  <c r="R360" i="32"/>
  <c r="R432" i="32"/>
  <c r="R498" i="32"/>
  <c r="R76" i="32"/>
  <c r="R112" i="32"/>
  <c r="R184" i="32"/>
  <c r="R220" i="32"/>
  <c r="R256" i="32"/>
  <c r="R292" i="32"/>
  <c r="R328" i="32"/>
  <c r="R364" i="32"/>
  <c r="R400" i="32"/>
  <c r="R436" i="32"/>
  <c r="R471" i="32"/>
  <c r="R499" i="32"/>
  <c r="AU2" i="32" l="1"/>
  <c r="AT3" i="32" a="1"/>
  <c r="AT3" i="32" s="1"/>
  <c r="AU3" i="32" s="1"/>
  <c r="AD3" i="32" a="1"/>
  <c r="AD3" i="32" s="1"/>
  <c r="AE2" i="32"/>
  <c r="AD4" i="32" l="1" a="1"/>
  <c r="AD4" i="32" s="1"/>
  <c r="AE3" i="32"/>
  <c r="AT4" i="32" a="1"/>
  <c r="AT4" i="32" s="1"/>
  <c r="AU4" i="32" s="1"/>
  <c r="AT5" i="32" l="1" a="1"/>
  <c r="AT5" i="32" s="1"/>
  <c r="AU5" i="32" s="1"/>
  <c r="AD5" i="32" a="1"/>
  <c r="AD5" i="32" s="1"/>
  <c r="AD6" i="32" s="1" a="1"/>
  <c r="AD6" i="32" s="1"/>
  <c r="AD7" i="32" s="1" a="1"/>
  <c r="AD7" i="32" s="1"/>
  <c r="AE4" i="32"/>
  <c r="AT6" i="32" l="1" a="1"/>
  <c r="AT6" i="32" s="1"/>
  <c r="AU6" i="32" s="1"/>
  <c r="AE5" i="32"/>
  <c r="AT7" i="32" l="1" a="1"/>
  <c r="AT7" i="32" s="1"/>
  <c r="AU7" i="32" s="1"/>
  <c r="AE7" i="32"/>
  <c r="AE6" i="3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<sst xmlns="http://schemas.openxmlformats.org/spreadsheetml/2006/main" count="557" uniqueCount="253">
  <si>
    <t>Fixe/Variable</t>
  </si>
  <si>
    <t>Fixe</t>
  </si>
  <si>
    <t>Résidence principale</t>
  </si>
  <si>
    <t>Variable</t>
  </si>
  <si>
    <t>Date</t>
  </si>
  <si>
    <t>Commentaire</t>
  </si>
  <si>
    <t>Banque/Plateforme</t>
  </si>
  <si>
    <t>Volatilité</t>
  </si>
  <si>
    <t>Forte</t>
  </si>
  <si>
    <t>Modérée</t>
  </si>
  <si>
    <t>Faible</t>
  </si>
  <si>
    <t>Enveloppe</t>
  </si>
  <si>
    <t>Classe d'actifs</t>
  </si>
  <si>
    <t>Montant cible</t>
  </si>
  <si>
    <t>Liquidité</t>
  </si>
  <si>
    <t>Très forte</t>
  </si>
  <si>
    <t>Grande Classe d'actifs</t>
  </si>
  <si>
    <t>MES REVENUS</t>
  </si>
  <si>
    <t>Type de revenu</t>
  </si>
  <si>
    <t>Type de dépense</t>
  </si>
  <si>
    <t>Bien/Objet concerné</t>
  </si>
  <si>
    <t>MES DEPENSES</t>
  </si>
  <si>
    <t>Montant mensuel actuel</t>
  </si>
  <si>
    <t>Montant mensuel cible</t>
  </si>
  <si>
    <t>Actifs</t>
  </si>
  <si>
    <t>Performance annuelle théorique brute d'inflation (hors fiscalité)</t>
  </si>
  <si>
    <t>Performance annuelle théorique nette d'inflation (hors fiscalité)</t>
  </si>
  <si>
    <t>Epargne encore disponible pour les investissements:</t>
  </si>
  <si>
    <t>Patrimoine</t>
  </si>
  <si>
    <t>NON</t>
  </si>
  <si>
    <t>Concaténation</t>
  </si>
  <si>
    <t>Type de revenu/dépense/invest</t>
  </si>
  <si>
    <t>Montant actuel</t>
  </si>
  <si>
    <t>Grande classe d'actifs</t>
  </si>
  <si>
    <t>Année</t>
  </si>
  <si>
    <t>Somme montant</t>
  </si>
  <si>
    <t>Total Revenu</t>
  </si>
  <si>
    <t>Total Dépense</t>
  </si>
  <si>
    <t>Solde avant investissement</t>
  </si>
  <si>
    <t>Total Investissement</t>
  </si>
  <si>
    <t>Solde après investissement</t>
  </si>
  <si>
    <t>-</t>
  </si>
  <si>
    <t>=</t>
  </si>
  <si>
    <t xml:space="preserve"> Barre des filtres</t>
  </si>
  <si>
    <t>Fixe/ Variable</t>
  </si>
  <si>
    <t>Perf</t>
  </si>
  <si>
    <t>Perf ac inflation</t>
  </si>
  <si>
    <t>Perf moyenne</t>
  </si>
  <si>
    <t>Perf moyenne ac inflation</t>
  </si>
  <si>
    <t>Type de gestion</t>
  </si>
  <si>
    <t>Durée d'investissement</t>
  </si>
  <si>
    <t>Semi-active</t>
  </si>
  <si>
    <t>Passive</t>
  </si>
  <si>
    <t>Active</t>
  </si>
  <si>
    <t>Long terme</t>
  </si>
  <si>
    <t>Court terme</t>
  </si>
  <si>
    <t>Moyen terme</t>
  </si>
  <si>
    <t>Liquide</t>
  </si>
  <si>
    <t>Type de banque/plateforme</t>
  </si>
  <si>
    <t>Non liquide</t>
  </si>
  <si>
    <t>Semi-liquide</t>
  </si>
  <si>
    <t>Toutes</t>
  </si>
  <si>
    <t>Montant2</t>
  </si>
  <si>
    <t>Montant Net</t>
  </si>
  <si>
    <t>Montant Brut</t>
  </si>
  <si>
    <t>Montant3</t>
  </si>
  <si>
    <t>Sélection Patrimoine</t>
  </si>
  <si>
    <t>Sélection année</t>
  </si>
  <si>
    <t>Sélection mois</t>
  </si>
  <si>
    <t>Sélection Grande classe d'actifs</t>
  </si>
  <si>
    <t>Sélection classe d'actifs</t>
  </si>
  <si>
    <t>Montant 2</t>
  </si>
  <si>
    <t>Somme montant2</t>
  </si>
  <si>
    <t>Résidence principale?</t>
  </si>
  <si>
    <t>Type de secteur</t>
  </si>
  <si>
    <t>Offensif</t>
  </si>
  <si>
    <t>Défensif</t>
  </si>
  <si>
    <t>Total Net</t>
  </si>
  <si>
    <t>Total Brut</t>
  </si>
  <si>
    <t>Ratio</t>
  </si>
  <si>
    <t>Budget-Investissement</t>
  </si>
  <si>
    <t>Gde classe</t>
  </si>
  <si>
    <t>Classe d'actif2</t>
  </si>
  <si>
    <t>Grande Classe d'actif</t>
  </si>
  <si>
    <t>Immobilier</t>
  </si>
  <si>
    <t>Exposition au risque</t>
  </si>
  <si>
    <t>Emplacement</t>
  </si>
  <si>
    <t>PEA</t>
  </si>
  <si>
    <t>Cold Wallet</t>
  </si>
  <si>
    <t>Ledger</t>
  </si>
  <si>
    <t>Produit concerné (facultatif)</t>
  </si>
  <si>
    <t>Banque/plateforme</t>
  </si>
  <si>
    <t>Intermédiaire</t>
  </si>
  <si>
    <t>Actions</t>
  </si>
  <si>
    <t>Obligations</t>
  </si>
  <si>
    <t>Liquidités</t>
  </si>
  <si>
    <t>Autres</t>
  </si>
  <si>
    <t>Orde Alpha emplacement</t>
  </si>
  <si>
    <t>CTO</t>
  </si>
  <si>
    <t>Compte courant</t>
  </si>
  <si>
    <t>MES PLANS D'INVESTISSEMENTS</t>
  </si>
  <si>
    <t>Crédit agricole</t>
  </si>
  <si>
    <t>Binance</t>
  </si>
  <si>
    <t>Trade Republic</t>
  </si>
  <si>
    <t>Invest mensuel actuel</t>
  </si>
  <si>
    <t>Invest mensuel cible</t>
  </si>
  <si>
    <t>Alternatifs/Exotiques</t>
  </si>
  <si>
    <t>Assurance vie</t>
  </si>
  <si>
    <t>SCPI en direct</t>
  </si>
  <si>
    <t>Livret A</t>
  </si>
  <si>
    <t>…</t>
  </si>
  <si>
    <t>Boursobank</t>
  </si>
  <si>
    <t>Exchange (CEX)</t>
  </si>
  <si>
    <t>Corum</t>
  </si>
  <si>
    <t>Exemples de Banques/Plateformes</t>
  </si>
  <si>
    <t>Direct</t>
  </si>
  <si>
    <t>LMNP</t>
  </si>
  <si>
    <t>*: Projection avec inflation hors fiscalité avec rééquilibrage annuel</t>
  </si>
  <si>
    <t>Orde Alpha actifs</t>
  </si>
  <si>
    <t>Sélection produit</t>
  </si>
  <si>
    <t>Enveloppe/Bien</t>
  </si>
  <si>
    <t>Exemples d'Enveloppes/Bien</t>
  </si>
  <si>
    <t>Orde Alpha classe</t>
  </si>
  <si>
    <t>Actifs 2</t>
  </si>
  <si>
    <t>Liste Classe d'actifs</t>
  </si>
  <si>
    <t>Mentionner le taux d'inflation  →</t>
  </si>
  <si>
    <t>Saisir la performance annuelle théorique nette d'inflation attendue pour chaque classe d'actifs en colonne H</t>
  </si>
  <si>
    <t>Saisir vos différentes classes d'actifs (30 maximum) en colonne B</t>
  </si>
  <si>
    <t>La performance annuelle théorique nette d'inflation est calculée automatiquement selon le taux d'inflation.</t>
  </si>
  <si>
    <t>Faire le point sur votre budget en saississant vos revenus, vos dépenses et vos investissements actuels et cibles</t>
  </si>
  <si>
    <t>Liste Banque - Enveloppe</t>
  </si>
  <si>
    <t>Saisir les différentes enveloppes et banques dans lesquelles vous détenez vos classe d'actifs</t>
  </si>
  <si>
    <t xml:space="preserve">                        </t>
  </si>
  <si>
    <t xml:space="preserve"> Saisir votre patrimoine à la fréquence que vous souhaitez</t>
  </si>
  <si>
    <t>Budget &amp; Investissement Mensuel</t>
  </si>
  <si>
    <t>Mon Patrimoine</t>
  </si>
  <si>
    <t>ACTUEL</t>
  </si>
  <si>
    <t>CIBLE</t>
  </si>
  <si>
    <t>Comparaison Patrimoine Actuel et Cible</t>
  </si>
  <si>
    <t>Mon Budget Mensuel</t>
  </si>
  <si>
    <t>Pour Net/Brut1</t>
  </si>
  <si>
    <t>Pour Net/Brut2</t>
  </si>
  <si>
    <r>
      <rPr>
        <b/>
        <sz val="10"/>
        <color theme="1"/>
        <rFont val="Corbel"/>
        <family val="2"/>
      </rPr>
      <t>DISCLAIMER</t>
    </r>
    <r>
      <rPr>
        <sz val="9"/>
        <color theme="1"/>
        <rFont val="Corbel"/>
        <family val="2"/>
      </rPr>
      <t xml:space="preserve">
Les informations contenues dans l'outil Patrimoine Plus et ses tutoriels sont à portée générale et ne s’apparentent, en aucun cas, à des recommandations personnalisées relatives à des instruments financiers, et/ou des services d’investissement, à des produits de nature assurantielle, ou encore à de l’intermédiation en opérations de banque, en services de paiement. Ces mêmes informations sont communiquées dans un but exclusivement pédagogique et d’éducation financière. Elles n'ont pas vocation et ne devraient pas être considérées comme une invitation, une incitation, une sollicitation directe ou indirecte, et/ ou un encouragement à acheter ou vendre tels ou tels actifs. Ce que je dis relève exclusivement de mon expérience personnelle dans le présent contenu et ne devra pas être considéré comme une recommandation personnalisée, ou une incitation à suivre les informations communiquées et/ou mes opinions concernant les produits éventuellement cités. Les informations fournies dans cet outil et les tutoriels associés ne doivent en aucun cas être l'unique source conduisant à prendre une décision d'investissement. L’investisseur est seul responsable de l’utilisation de l’information fournie, sans recours contre les propriétaires de l'outil, qui ne sont pas responsables en cas d’erreur, d’omission, d’investissement inopportun ou d’évolution du marché défavorable aux opérations réalisées. Les investissements objets de Patrimoine Plus présentent nécessairement des risques. Vous pouvez subir des pertes. Les performances passées ne préjugent pas des performances futures, elles ne sont pas constantes dans le temps et ne constituent en aucun cas une garantie future de performance ou de capital.
⚠️ Concernant les projections patrimoniales : les calculs et simulations présentés dans l’outil reposent uniquement sur des hypothèses mathématiques et théoriques. Ils ne constituent pas une prévision, ni un engagement contractuel, ni une promesse de résultat. Ces projections n’ont pour objet que d’illustrer l’impact potentiel de certaines hypothèses retenues et ne doivent en aucun cas être utilisées comme une garantie de performance ou de valorisation future. L’utilisateur demeure pleinement responsable de ses décisions et doit, le cas échéant, se rapprocher d’un professionnel qualifié pour obtenir un conseil adapté à sa situation personnelle.
⚠️ Concernant l’utilisation de l’outil : les résultats dépendent exclusivement de l’exactitude et de l’exhaustivité des données saisies par l’utilisateur. Toute erreur de saisie, d’interprétation ou de manipulation peut entraîner des résultats inexacts. Les concepteurs de l’outil déclinent toute responsabilité en cas d’erreurs, d’omissions ou de conséquences liées à une utilisation incorrecte du fichier Excel.
Le présent outil et ses tutoriels sont totalement indépendants de l’activité de conseil en investissements financiers par ailleurs fournie par le cabinet 3PE Conseil, ledit contenu ne devant créer aucune confusion à cet égard.</t>
    </r>
  </si>
  <si>
    <r>
      <rPr>
        <b/>
        <sz val="11"/>
        <color theme="1"/>
        <rFont val="Open Sans"/>
        <family val="2"/>
      </rPr>
      <t>© 3PE Conseil &amp; Excel Power Plus – Tous droits réservés.</t>
    </r>
    <r>
      <rPr>
        <sz val="11"/>
        <color theme="1"/>
        <rFont val="Open Sans"/>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</si>
  <si>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9"/>
        <color theme="1"/>
        <rFont val="Open Sans"/>
        <family val="2"/>
      </rPr>
      <t>© 3PE Conseil &amp; Excel Power Plus – Tous droits réservés.</t>
    </r>
    <r>
      <rPr>
        <sz val="9"/>
        <color theme="1"/>
        <rFont val="Open Sans"/>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</si>
  <si>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9"/>
        <color theme="3" tint="-0.499984740745262"/>
        <rFont val="Corbel"/>
        <family val="2"/>
      </rPr>
      <t>© 3PE Conseil &amp; Excel Power Plus – Tous droits réservés.</t>
    </r>
    <r>
      <rPr>
        <sz val="9"/>
        <color theme="3" tint="-0.499984740745262"/>
        <rFont val="Corbel"/>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</si>
  <si>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11"/>
        <color theme="3" tint="-0.499984740745262"/>
        <rFont val="Open Sans"/>
        <family val="2"/>
      </rPr>
      <t xml:space="preserve">© 3PE Conseil &amp; Excel Power Plus – Tous droits réservés. </t>
    </r>
    <r>
      <rPr>
        <sz val="11"/>
        <color theme="3" tint="-0.499984740745262"/>
        <rFont val="Open Sans"/>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</si>
  <si>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9"/>
        <color rgb="FF000000"/>
        <rFont val="Open Sans"/>
        <family val="2"/>
      </rPr>
      <t xml:space="preserve">© 3PE Conseil &amp; Excel Power Plus – Tous droits réservés. </t>
    </r>
    <r>
      <rPr>
        <sz val="9"/>
        <color rgb="FF000000"/>
        <rFont val="Open Sans"/>
        <family val="2"/>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</si>
  <si>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t>Immo papier</t>
  </si>
  <si>
    <t>TOP 5</t>
  </si>
  <si>
    <t>Top 5</t>
  </si>
  <si>
    <t>Classe 2</t>
  </si>
  <si>
    <t>Banque 2</t>
  </si>
  <si>
    <t>Somme montant top5</t>
  </si>
  <si>
    <t xml:space="preserve">        Oui            Non</t>
  </si>
  <si>
    <t xml:space="preserve">        Net           Brut</t>
  </si>
  <si>
    <t xml:space="preserve">   REVENU</t>
  </si>
  <si>
    <t xml:space="preserve">   DEPENSE</t>
  </si>
  <si>
    <t xml:space="preserve">   INVESTISSEMENT</t>
  </si>
  <si>
    <t>V2</t>
  </si>
  <si>
    <t>Cash en banque</t>
  </si>
  <si>
    <t>Epargne</t>
  </si>
  <si>
    <t>Stock Picking</t>
  </si>
  <si>
    <t>ETF actions</t>
  </si>
  <si>
    <t>Immo physique</t>
  </si>
  <si>
    <t>Crowfunding immo</t>
  </si>
  <si>
    <t>Cryptos</t>
  </si>
  <si>
    <t>Or</t>
  </si>
  <si>
    <t>Capital Société privée</t>
  </si>
  <si>
    <t>ETF Obligations</t>
  </si>
  <si>
    <t>Crédit Agricole</t>
  </si>
  <si>
    <t>CEX</t>
  </si>
  <si>
    <t>Cold wallet</t>
  </si>
  <si>
    <t>Assurance Vie</t>
  </si>
  <si>
    <t>Linxea</t>
  </si>
  <si>
    <t>BoursoBank</t>
  </si>
  <si>
    <t>Compte Pro</t>
  </si>
  <si>
    <t>Crédit Mutuel</t>
  </si>
  <si>
    <t>Or en direct</t>
  </si>
  <si>
    <t>AuCoffre</t>
  </si>
  <si>
    <t>Microsoft</t>
  </si>
  <si>
    <t>Air liquide</t>
  </si>
  <si>
    <t>TotalEnergies</t>
  </si>
  <si>
    <t>ETF Ishares World</t>
  </si>
  <si>
    <t>ETF Amundi S&amp;P500</t>
  </si>
  <si>
    <t>ETF Obligatons PEA</t>
  </si>
  <si>
    <t>SCPI Remake Live</t>
  </si>
  <si>
    <t>SCPI Corum</t>
  </si>
  <si>
    <t>Appart Bordeaux</t>
  </si>
  <si>
    <t>Or Papier</t>
  </si>
  <si>
    <t>Bitcoin</t>
  </si>
  <si>
    <t>Altcoins</t>
  </si>
  <si>
    <t>Revenus professionnels</t>
  </si>
  <si>
    <t>Entreprise principale</t>
  </si>
  <si>
    <t>Aides</t>
  </si>
  <si>
    <t>Aide famille</t>
  </si>
  <si>
    <t>Revenus locatifs</t>
  </si>
  <si>
    <t>Loyer Appart</t>
  </si>
  <si>
    <t>Assurances</t>
  </si>
  <si>
    <t>Assurance décès</t>
  </si>
  <si>
    <t>Garantie accident de la vie</t>
  </si>
  <si>
    <t>Logement</t>
  </si>
  <si>
    <t>Intérêt RP</t>
  </si>
  <si>
    <t>Assurance RP</t>
  </si>
  <si>
    <t>Eau RP</t>
  </si>
  <si>
    <t>Electricité RP</t>
  </si>
  <si>
    <t>Loisirs</t>
  </si>
  <si>
    <t>Cadeaux</t>
  </si>
  <si>
    <t>Sortie</t>
  </si>
  <si>
    <t>Voyage</t>
  </si>
  <si>
    <t>Véhicule/Transport</t>
  </si>
  <si>
    <t>Assurance</t>
  </si>
  <si>
    <t>Entretien Voiture</t>
  </si>
  <si>
    <t>Gasoil</t>
  </si>
  <si>
    <t>Vie quotidienne</t>
  </si>
  <si>
    <t>Abonnement mot de passe</t>
  </si>
  <si>
    <t>Abonnement Téléphone</t>
  </si>
  <si>
    <t>Abonnement Wifi</t>
  </si>
  <si>
    <t>Alimentation</t>
  </si>
  <si>
    <t>Coiffeur</t>
  </si>
  <si>
    <t>Vêtement</t>
  </si>
  <si>
    <t>Enfants</t>
  </si>
  <si>
    <t>Crêche</t>
  </si>
  <si>
    <t>Complémentaire santé</t>
  </si>
  <si>
    <t>Autre</t>
  </si>
  <si>
    <t>Autres dépenses</t>
  </si>
  <si>
    <t>Banque</t>
  </si>
  <si>
    <t>Carte de crédit</t>
  </si>
  <si>
    <t>Appart locatif (interet +charge)</t>
  </si>
  <si>
    <t>Ledger - Cold wallet</t>
  </si>
  <si>
    <t>Binance - CEX</t>
  </si>
  <si>
    <t>Trade Republic - CTO</t>
  </si>
  <si>
    <t>Direct - Résidence principale</t>
  </si>
  <si>
    <t>Linxea - Assurance Vie</t>
  </si>
  <si>
    <t>Crédit Agricole - Compte courant</t>
  </si>
  <si>
    <t>Direct - LMNP</t>
  </si>
  <si>
    <t>BoursoBank - PEA</t>
  </si>
  <si>
    <t>Crédit Agricole - Livret A</t>
  </si>
  <si>
    <t>Corum - SCPI en direct</t>
  </si>
  <si>
    <t>AuCoffre - Or en direct</t>
  </si>
  <si>
    <t>Somme montant 3</t>
  </si>
  <si>
    <t>Synthèse de mon patrimoine actuel</t>
  </si>
  <si>
    <t>Synthèse comparative</t>
  </si>
  <si>
    <r>
      <rPr>
        <b/>
        <sz val="9.5"/>
        <color theme="1"/>
        <rFont val="Segoe UI"/>
        <family val="2"/>
        <scheme val="minor"/>
      </rPr>
      <t xml:space="preserve">© 3PE Conseil &amp; Excel Power Plus – Tous droits réservés. </t>
    </r>
    <r>
      <rPr>
        <sz val="9.5"/>
        <color theme="1"/>
        <rFont val="Segoe UI"/>
        <family val="2"/>
        <scheme val="minor"/>
      </rPr>
      <t xml:space="preserve">
Cet outil est une création protégée au titre de la propriété intellectuelle. Il est strictement réservé à un usage personnel et non commercial. Toute reproduction, distribution, revente, ou partage – même gratuit – sans autorisation écrite préalable de 3PE Conseil et Excel Power Plus constitue une violation de nos droits et expose l’auteur à des poursuites civiles et pénales, incluant des sanctions financières.</t>
    </r>
  </si>
  <si>
    <r>
      <rPr>
        <b/>
        <sz val="9.5"/>
        <color theme="1"/>
        <rFont val="Segoe UI"/>
        <family val="2"/>
        <scheme val="minor"/>
      </rPr>
      <t>Mail support</t>
    </r>
    <r>
      <rPr>
        <sz val="9.5"/>
        <color theme="1"/>
        <rFont val="Segoe UI"/>
        <family val="2"/>
        <scheme val="minor"/>
      </rPr>
      <t xml:space="preserve">
patrimoineplus@investirsimple.com</t>
    </r>
  </si>
  <si>
    <t xml:space="preserve">       NON</t>
  </si>
  <si>
    <r>
      <rPr>
        <b/>
        <i/>
        <sz val="24"/>
        <color theme="0"/>
        <rFont val="Segoe UI Semibold"/>
        <family val="2"/>
        <scheme val="major"/>
      </rPr>
      <t xml:space="preserve">                 </t>
    </r>
    <r>
      <rPr>
        <b/>
        <i/>
        <sz val="28"/>
        <color theme="0"/>
        <rFont val="Segoe UI Semibold"/>
        <family val="2"/>
        <scheme val="major"/>
      </rPr>
      <t xml:space="preserve">         </t>
    </r>
    <r>
      <rPr>
        <b/>
        <i/>
        <u/>
        <sz val="28"/>
        <color theme="0"/>
        <rFont val="Segoe UI Semibold"/>
        <family val="2"/>
        <scheme val="major"/>
      </rPr>
      <t>PATRIMOINE +</t>
    </r>
    <r>
      <rPr>
        <b/>
        <i/>
        <sz val="24"/>
        <color theme="0"/>
        <rFont val="Segoe UI Semibold"/>
        <family val="2"/>
        <scheme val="major"/>
      </rPr>
      <t xml:space="preserve">
</t>
    </r>
    <r>
      <rPr>
        <b/>
        <i/>
        <sz val="20"/>
        <color theme="0"/>
        <rFont val="Segoe UI Semibold"/>
        <family val="2"/>
        <scheme val="major"/>
      </rPr>
      <t xml:space="preserve">                                 MENU DE NAVIGATION</t>
    </r>
  </si>
  <si>
    <t xml:space="preserve">  Date</t>
  </si>
  <si>
    <t>*Résidence principale</t>
  </si>
  <si>
    <t xml:space="preserve">     OUI</t>
  </si>
  <si>
    <t xml:space="preserve">   OUI</t>
  </si>
  <si>
    <t>OUI               NON</t>
  </si>
  <si>
    <t xml:space="preserve">  Produits (facultatif)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</si>
</sst>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quot;€&quot;_-;\-* #,##0.00\ &quot;€&quot;_-;_-* &quot;-&quot;??\ &quot;€&quot;_-;_-@_-"/>
    <numFmt numFmtId="165" formatCode="_-* #,##0\ [$€-40C]_-;\-* #,##0\ [$€-40C]_-;_-* &quot;-&quot;??\ [$€-40C]_-;_-@_-"/>
    <numFmt numFmtId="166" formatCode="_-* #,##0.00\ [$€-40C]_-;\-* #,##0.00\ [$€-40C]_-;_-* &quot;-&quot;??\ [$€-40C]_-;_-@_-"/>
    <numFmt numFmtId="167" formatCode="0.0%"/>
    <numFmt numFmtId="168" formatCode="#,##0.00\ &quot;€&quot;"/>
    <numFmt numFmtId="169" formatCode="#,##0\ &quot;€&quot;"/>
    <numFmt numFmtId="170" formatCode="_-* #,##0.0\ [$€-40C]_-;\-* #,##0.0\ [$€-40C]_-;_-* &quot;-&quot;?\ [$€-40C]_-;_-@_-"/>
    <numFmt numFmtId="171" formatCode="#,##0.0\ &quot;€&quot;"/>
    <numFmt numFmtId="172" formatCode="_-* #,##0\ &quot;€&quot;_-;\-* #,##0\ &quot;€&quot;_-;_-* &quot;-&quot;??\ &quot;€&quot;_-;_-@_-"/>
  </numFmts>
  <fonts count="81">
    <font>
      <sz val="11"/>
      <color theme="1"/>
      <name val="Segoe UI"/>
      <family val="2"/>
      <scheme val="minor"/>
    </font>
    <font>
      <sz val="11"/>
      <color theme="1"/>
      <name val="Segoe UI"/>
      <family val="2"/>
      <scheme val="minor"/>
    </font>
    <font>
      <sz val="8"/>
      <name val="Segoe UI"/>
      <family val="2"/>
      <scheme val="minor"/>
    </font>
    <font>
      <sz val="11"/>
      <color theme="1"/>
      <name val="Open Sans"/>
      <family val="2"/>
    </font>
    <font>
      <sz val="11"/>
      <color rgb="FF000000"/>
      <name val="Open Sans"/>
      <family val="2"/>
    </font>
    <font>
      <sz val="11"/>
      <color theme="0"/>
      <name val="Open Sans"/>
      <family val="2"/>
    </font>
    <font>
      <sz val="11"/>
      <name val="Open Sans"/>
      <family val="2"/>
    </font>
    <font>
      <sz val="11"/>
      <color theme="1"/>
      <name val="Corbel"/>
      <family val="2"/>
    </font>
    <font>
      <i/>
      <u/>
      <sz val="11"/>
      <color theme="3" tint="-0.249977111117893"/>
      <name val="Corbel"/>
      <family val="2"/>
    </font>
    <font>
      <b/>
      <i/>
      <u/>
      <sz val="11"/>
      <color theme="0"/>
      <name val="Corbel"/>
      <family val="2"/>
    </font>
    <font>
      <sz val="11"/>
      <color rgb="FF000000"/>
      <name val="Corbel"/>
      <family val="2"/>
    </font>
    <font>
      <b/>
      <sz val="28"/>
      <color theme="0"/>
      <name val="Corbel"/>
      <family val="2"/>
    </font>
    <font>
      <sz val="11"/>
      <name val="Corbel"/>
      <family val="2"/>
    </font>
    <font>
      <b/>
      <sz val="11"/>
      <color theme="0"/>
      <name val="Open Sans"/>
      <family val="2"/>
    </font>
    <font>
      <b/>
      <sz val="11"/>
      <color theme="1"/>
      <name val="Open Sans"/>
      <family val="2"/>
    </font>
    <font>
      <sz val="11"/>
      <color rgb="FFFFDC20"/>
      <name val="Open Sans"/>
      <family val="2"/>
    </font>
    <font>
      <sz val="11"/>
      <color theme="3" tint="-0.499984740745262"/>
      <name val="Open Sans"/>
      <family val="2"/>
    </font>
    <font>
      <i/>
      <u/>
      <sz val="11"/>
      <color theme="1"/>
      <name val="Open Sans"/>
      <family val="2"/>
    </font>
    <font>
      <i/>
      <sz val="11"/>
      <color theme="0"/>
      <name val="Open Sans"/>
      <family val="2"/>
    </font>
    <font>
      <i/>
      <sz val="11"/>
      <color theme="1"/>
      <name val="Open Sans"/>
      <family val="2"/>
    </font>
    <font>
      <b/>
      <sz val="11"/>
      <color theme="3"/>
      <name val="Open Sans"/>
      <family val="2"/>
    </font>
    <font>
      <sz val="11"/>
      <color theme="1" tint="0.14999847407452621"/>
      <name val="Corbel"/>
      <family val="2"/>
    </font>
    <font>
      <sz val="28"/>
      <color theme="1" tint="0.14999847407452621"/>
      <name val="Corbel"/>
      <family val="2"/>
    </font>
    <font>
      <sz val="12"/>
      <color theme="1" tint="0.14999847407452621"/>
      <name val="Corbel"/>
      <family val="2"/>
    </font>
    <font>
      <b/>
      <sz val="14"/>
      <color theme="1" tint="0.14999847407452621"/>
      <name val="Corbel"/>
      <family val="2"/>
    </font>
    <font>
      <sz val="9"/>
      <color theme="1"/>
      <name val="Open Sans"/>
      <family val="2"/>
    </font>
    <font>
      <sz val="5"/>
      <color theme="1" tint="0.14999847407452621"/>
      <name val="Corbel"/>
      <family val="2"/>
    </font>
    <font>
      <b/>
      <sz val="5"/>
      <color theme="1" tint="0.14999847407452621"/>
      <name val="Corbel"/>
      <family val="2"/>
    </font>
    <font>
      <sz val="5"/>
      <color theme="1"/>
      <name val="Open Sans"/>
      <family val="2"/>
    </font>
    <font>
      <sz val="9"/>
      <color rgb="FF000000"/>
      <name val="Corbel"/>
      <family val="2"/>
    </font>
    <font>
      <sz val="9"/>
      <name val="Corbel"/>
      <family val="2"/>
    </font>
    <font>
      <sz val="5"/>
      <name val="Open Sans"/>
      <family val="2"/>
    </font>
    <font>
      <b/>
      <sz val="5"/>
      <color theme="0"/>
      <name val="Corbel"/>
      <family val="2"/>
    </font>
    <font>
      <b/>
      <sz val="10"/>
      <color theme="1"/>
      <name val="Corbel"/>
      <family val="2"/>
    </font>
    <font>
      <sz val="5"/>
      <name val="Corbel"/>
      <family val="2"/>
    </font>
    <font>
      <sz val="10"/>
      <name val="Arial"/>
      <family val="2"/>
    </font>
    <font>
      <sz val="10"/>
      <name val="Arial"/>
      <family val="2"/>
    </font>
    <font>
      <sz val="11"/>
      <color theme="3"/>
      <name val="Open Sans"/>
      <family val="2"/>
    </font>
    <font>
      <b/>
      <sz val="16"/>
      <color theme="1"/>
      <name val="Open Sans"/>
      <family val="2"/>
    </font>
    <font>
      <sz val="9"/>
      <color theme="1"/>
      <name val="Corbel"/>
      <family val="2"/>
    </font>
    <font>
      <sz val="9"/>
      <color rgb="FF000000"/>
      <name val="Open Sans"/>
      <family val="2"/>
    </font>
    <font>
      <sz val="9"/>
      <color theme="3" tint="-0.499984740745262"/>
      <name val="Corbel"/>
      <family val="2"/>
    </font>
    <font>
      <sz val="28"/>
      <color theme="0"/>
      <name val="Corbel"/>
      <family val="2"/>
    </font>
    <font>
      <b/>
      <sz val="9"/>
      <color theme="1"/>
      <name val="Open Sans"/>
      <family val="2"/>
    </font>
    <font>
      <b/>
      <sz val="9"/>
      <color theme="3" tint="-0.499984740745262"/>
      <name val="Corbel"/>
      <family val="2"/>
    </font>
    <font>
      <b/>
      <sz val="11"/>
      <color theme="3" tint="-0.499984740745262"/>
      <name val="Open Sans"/>
      <family val="2"/>
    </font>
    <font>
      <b/>
      <sz val="9"/>
      <color rgb="FF000000"/>
      <name val="Open Sans"/>
      <family val="2"/>
    </font>
    <font>
      <sz val="11"/>
      <color theme="0"/>
      <name val="Segoe UI"/>
      <family val="2"/>
      <scheme val="minor"/>
    </font>
    <font>
      <sz val="12"/>
      <color theme="0"/>
      <name val="Segoe UI"/>
      <family val="2"/>
      <scheme val="minor"/>
    </font>
    <font>
      <b/>
      <sz val="12"/>
      <color theme="0"/>
      <name val="Segoe UI"/>
      <family val="2"/>
      <scheme val="minor"/>
    </font>
    <font>
      <sz val="11"/>
      <name val="Segoe UI"/>
      <family val="2"/>
      <scheme val="minor"/>
    </font>
    <font>
      <sz val="11"/>
      <color theme="1" tint="0.249977111117893"/>
      <name val="Segoe UI Semibold"/>
      <family val="2"/>
      <scheme val="major"/>
    </font>
    <font>
      <sz val="11.5"/>
      <color theme="1" tint="0.249977111117893"/>
      <name val="Segoe UI Semibold"/>
      <family val="2"/>
      <scheme val="major"/>
    </font>
    <font>
      <b/>
      <sz val="10.5"/>
      <color theme="1"/>
      <name val="Segoe UI Semibold"/>
      <family val="2"/>
      <scheme val="major"/>
    </font>
    <font>
      <sz val="12"/>
      <color theme="1" tint="0.249977111117893"/>
      <name val="Segoe UI"/>
      <family val="2"/>
      <scheme val="minor"/>
    </font>
    <font>
      <b/>
      <sz val="11"/>
      <color theme="0"/>
      <name val="Segoe UI"/>
      <family val="2"/>
      <scheme val="minor"/>
    </font>
    <font>
      <sz val="10"/>
      <color rgb="FF000000"/>
      <name val="Segoe UI"/>
      <family val="2"/>
      <scheme val="minor"/>
    </font>
    <font>
      <sz val="9"/>
      <color rgb="FF000000"/>
      <name val="Segoe UI"/>
      <family val="2"/>
      <scheme val="minor"/>
    </font>
    <font>
      <sz val="9"/>
      <color rgb="FFF2E5D5"/>
      <name val="Segoe UI"/>
      <family val="2"/>
      <scheme val="minor"/>
    </font>
    <font>
      <sz val="9"/>
      <name val="Segoe UI"/>
      <family val="2"/>
      <scheme val="minor"/>
    </font>
    <font>
      <b/>
      <sz val="12"/>
      <color theme="1" tint="0.249977111117893"/>
      <name val="Segoe UI"/>
      <family val="2"/>
      <scheme val="minor"/>
    </font>
    <font>
      <b/>
      <sz val="11"/>
      <name val="Segoe UI"/>
      <family val="2"/>
      <scheme val="minor"/>
    </font>
    <font>
      <sz val="10"/>
      <name val="Segoe UI"/>
      <family val="2"/>
      <scheme val="minor"/>
    </font>
    <font>
      <sz val="14"/>
      <color theme="1" tint="0.14999847407452621"/>
      <name val="Segoe UI"/>
      <family val="2"/>
      <scheme val="minor"/>
    </font>
    <font>
      <sz val="12"/>
      <color theme="1" tint="0.14999847407452621"/>
      <name val="Segoe UI"/>
      <family val="2"/>
      <scheme val="minor"/>
    </font>
    <font>
      <b/>
      <sz val="14"/>
      <color theme="1" tint="0.249977111117893"/>
      <name val="Segoe UI"/>
      <family val="2"/>
      <scheme val="minor"/>
    </font>
    <font>
      <sz val="11"/>
      <color rgb="FFFFDC20"/>
      <name val="Segoe UI"/>
      <family val="2"/>
      <scheme val="minor"/>
    </font>
    <font>
      <sz val="11"/>
      <color theme="3" tint="-0.499984740745262"/>
      <name val="Segoe UI"/>
      <family val="2"/>
      <scheme val="minor"/>
    </font>
    <font>
      <b/>
      <sz val="14"/>
      <color theme="1" tint="0.14999847407452621"/>
      <name val="Segoe UI"/>
      <family val="2"/>
      <scheme val="minor"/>
    </font>
    <font>
      <sz val="9.5"/>
      <color theme="1"/>
      <name val="Segoe UI"/>
      <family val="2"/>
      <scheme val="minor"/>
    </font>
    <font>
      <b/>
      <sz val="9.5"/>
      <color theme="1"/>
      <name val="Segoe UI"/>
      <family val="2"/>
      <scheme val="minor"/>
    </font>
    <font>
      <sz val="11"/>
      <color theme="3"/>
      <name val="Segoe UI"/>
      <family val="2"/>
      <scheme val="minor"/>
    </font>
    <font>
      <sz val="11"/>
      <color theme="1"/>
      <name val="Segoe UI Semibold"/>
      <family val="2"/>
      <scheme val="major"/>
    </font>
    <font>
      <b/>
      <i/>
      <sz val="28"/>
      <color theme="0"/>
      <name val="Segoe UI Semibold"/>
      <family val="2"/>
      <scheme val="major"/>
    </font>
    <font>
      <b/>
      <i/>
      <u/>
      <sz val="24"/>
      <color theme="0"/>
      <name val="Segoe UI Semibold"/>
      <family val="2"/>
      <scheme val="major"/>
    </font>
    <font>
      <b/>
      <i/>
      <sz val="24"/>
      <color theme="0"/>
      <name val="Segoe UI Semibold"/>
      <family val="2"/>
      <scheme val="major"/>
    </font>
    <font>
      <b/>
      <i/>
      <u/>
      <sz val="28"/>
      <color theme="0"/>
      <name val="Segoe UI Semibold"/>
      <family val="2"/>
      <scheme val="major"/>
    </font>
    <font>
      <b/>
      <i/>
      <sz val="20"/>
      <color theme="0"/>
      <name val="Segoe UI Semibold"/>
      <family val="2"/>
      <scheme val="major"/>
    </font>
    <font>
      <b/>
      <sz val="14"/>
      <color theme="0"/>
      <name val="Segoe UI"/>
      <family val="2"/>
      <scheme val="minor"/>
    </font>
    <font>
      <b/>
      <i/>
      <sz val="10"/>
      <color theme="8" tint="-0.499984740745262"/>
      <name val="Segoe UI"/>
      <family val="2"/>
      <scheme val="minor"/>
    </font>
    <font>
      <sz val="11"/>
      <color theme="0" tint="-0.34998626667073579"/>
      <name val="Open Sans"/>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499984740745262"/>
        <bgColor indexed="64"/>
      </patternFill>
    </fill>
    <fill>
      <patternFill patternType="solid">
        <fgColor rgb="FFF7FBFA"/>
        <bgColor indexed="64"/>
      </patternFill>
    </fill>
    <fill>
      <patternFill patternType="solid">
        <fgColor theme="8" tint="-0.249977111117893"/>
        <bgColor indexed="64"/>
      </patternFill>
    </fill>
    <fill>
      <patternFill patternType="solid">
        <fgColor theme="0" tint="-0.34998626667073579"/>
        <bgColor indexed="64"/>
      </patternFill>
    </fill>
  </fills>
  <borders count="87">
    <border>
      <left/>
      <right/>
      <top/>
      <bottom/>
      <diagonal/>
    </border>
    <border>
      <left style="medium">
        <color indexed="64"/>
      </left>
      <right/>
      <top/>
      <bottom/>
      <diagonal/>
    </border>
    <border>
      <left style="thick">
        <color auto="1"/>
      </left>
      <right/>
      <top/>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rgb="FF84B9BF"/>
      </top>
      <bottom style="thin">
        <color rgb="FF84B9BF"/>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rgb="FF2F76B7"/>
      </top>
      <bottom style="thin">
        <color rgb="FF2F76B7"/>
      </bottom>
      <diagonal/>
    </border>
    <border>
      <left style="thin">
        <color theme="0"/>
      </left>
      <right style="thin">
        <color theme="0"/>
      </right>
      <top/>
      <bottom/>
      <diagonal/>
    </border>
    <border>
      <left style="dashed">
        <color theme="0"/>
      </left>
      <right/>
      <top/>
      <bottom/>
      <diagonal/>
    </border>
    <border>
      <left/>
      <right style="dashed">
        <color theme="0"/>
      </right>
      <top/>
      <bottom/>
      <diagonal/>
    </border>
    <border>
      <left style="dashed">
        <color theme="0"/>
      </left>
      <right/>
      <top/>
      <bottom style="dashed">
        <color theme="0"/>
      </bottom>
      <diagonal/>
    </border>
    <border>
      <left/>
      <right/>
      <top/>
      <bottom style="dashed">
        <color theme="0"/>
      </bottom>
      <diagonal/>
    </border>
    <border>
      <left/>
      <right style="dashed">
        <color theme="0"/>
      </right>
      <top/>
      <bottom style="dashed">
        <color theme="0"/>
      </bottom>
      <diagonal/>
    </border>
    <border>
      <left style="thin">
        <color theme="0"/>
      </left>
      <right style="thin">
        <color rgb="FFFCF9F6"/>
      </right>
      <top style="thin">
        <color theme="0"/>
      </top>
      <bottom style="thin">
        <color theme="0"/>
      </bottom>
      <diagonal/>
    </border>
    <border>
      <left style="thin">
        <color rgb="FFFCF9F6"/>
      </left>
      <right style="thin">
        <color rgb="FFFCF9F6"/>
      </right>
      <top style="thin">
        <color theme="0"/>
      </top>
      <bottom style="thin">
        <color theme="0"/>
      </bottom>
      <diagonal/>
    </border>
    <border>
      <left style="thin">
        <color rgb="FFFCF9F6"/>
      </left>
      <right style="thin">
        <color rgb="FFFCF9F6"/>
      </right>
      <top style="thin">
        <color rgb="FFFCF9F6"/>
      </top>
      <bottom style="thin">
        <color rgb="FFFCF9F6"/>
      </bottom>
      <diagonal/>
    </border>
    <border>
      <left/>
      <right style="thin">
        <color theme="0"/>
      </right>
      <top/>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tted">
        <color theme="4" tint="0.39994506668294322"/>
      </left>
      <right style="thin">
        <color theme="0"/>
      </right>
      <top style="dotted">
        <color theme="4" tint="0.39994506668294322"/>
      </top>
      <bottom style="thin">
        <color theme="0"/>
      </bottom>
      <diagonal/>
    </border>
    <border>
      <left style="thin">
        <color theme="0"/>
      </left>
      <right style="thin">
        <color theme="0"/>
      </right>
      <top style="dotted">
        <color theme="4" tint="0.39994506668294322"/>
      </top>
      <bottom style="thin">
        <color theme="0"/>
      </bottom>
      <diagonal/>
    </border>
    <border>
      <left style="thin">
        <color theme="0"/>
      </left>
      <right style="dotted">
        <color theme="4" tint="0.39994506668294322"/>
      </right>
      <top style="dotted">
        <color theme="4" tint="0.39994506668294322"/>
      </top>
      <bottom style="thin">
        <color theme="0"/>
      </bottom>
      <diagonal/>
    </border>
    <border>
      <left style="dotted">
        <color theme="4" tint="0.39994506668294322"/>
      </left>
      <right style="thin">
        <color theme="0"/>
      </right>
      <top style="thin">
        <color theme="0"/>
      </top>
      <bottom style="dotted">
        <color theme="4" tint="0.39994506668294322"/>
      </bottom>
      <diagonal/>
    </border>
    <border>
      <left style="thin">
        <color theme="0"/>
      </left>
      <right style="thin">
        <color theme="0"/>
      </right>
      <top style="thin">
        <color theme="0"/>
      </top>
      <bottom style="dotted">
        <color theme="4" tint="0.39994506668294322"/>
      </bottom>
      <diagonal/>
    </border>
    <border>
      <left style="thin">
        <color theme="0"/>
      </left>
      <right style="dotted">
        <color theme="4" tint="0.39994506668294322"/>
      </right>
      <top style="thin">
        <color theme="0"/>
      </top>
      <bottom style="dotted">
        <color theme="4" tint="0.39994506668294322"/>
      </bottom>
      <diagonal/>
    </border>
    <border>
      <left style="thin">
        <color theme="0"/>
      </left>
      <right style="thin">
        <color theme="0"/>
      </right>
      <top style="thin">
        <color rgb="FF2F76B7"/>
      </top>
      <bottom style="thin">
        <color rgb="FF4472C4"/>
      </bottom>
      <diagonal/>
    </border>
    <border>
      <left style="thin">
        <color rgb="FFFBFBFB"/>
      </left>
      <right style="thin">
        <color rgb="FFFBFBFB"/>
      </right>
      <top/>
      <bottom style="thin">
        <color theme="0"/>
      </bottom>
      <diagonal/>
    </border>
    <border>
      <left style="thin">
        <color rgb="FFFBFBFB"/>
      </left>
      <right style="thin">
        <color rgb="FFFBFBFB"/>
      </right>
      <top style="thin">
        <color theme="0"/>
      </top>
      <bottom style="thin">
        <color theme="0"/>
      </bottom>
      <diagonal/>
    </border>
    <border>
      <left style="thin">
        <color rgb="FFFBFBFB"/>
      </left>
      <right style="thin">
        <color rgb="FFFBFBFB"/>
      </right>
      <top style="thin">
        <color rgb="FF84B9BF"/>
      </top>
      <bottom style="thin">
        <color rgb="FF84B9BF"/>
      </bottom>
      <diagonal/>
    </border>
    <border>
      <left style="thin">
        <color rgb="FFFBFBFB"/>
      </left>
      <right style="thin">
        <color rgb="FFFBFBFB"/>
      </right>
      <top style="thin">
        <color rgb="FF2F76B7"/>
      </top>
      <bottom/>
      <diagonal/>
    </border>
    <border>
      <left style="thin">
        <color rgb="FFFBFBFB"/>
      </left>
      <right style="thin">
        <color rgb="FFFBFBFB"/>
      </right>
      <top style="thin">
        <color rgb="FF2F76B7"/>
      </top>
      <bottom style="thin">
        <color rgb="FF2F76B7"/>
      </bottom>
      <diagonal/>
    </border>
    <border>
      <left style="thin">
        <color rgb="FFFBFBFB"/>
      </left>
      <right style="thin">
        <color rgb="FFFBFBFB"/>
      </right>
      <top style="thin">
        <color rgb="FF188BA9"/>
      </top>
      <bottom style="thin">
        <color rgb="FF188BA9"/>
      </bottom>
      <diagonal/>
    </border>
    <border>
      <left/>
      <right/>
      <top style="medium">
        <color theme="0" tint="-4.9989318521683403E-2"/>
      </top>
      <bottom/>
      <diagonal/>
    </border>
    <border>
      <left style="thin">
        <color rgb="FFFBFBFB"/>
      </left>
      <right style="thin">
        <color rgb="FFFBFBFB"/>
      </right>
      <top style="thin">
        <color rgb="FF0070C0"/>
      </top>
      <bottom style="thin">
        <color rgb="FF188BA9"/>
      </bottom>
      <diagonal/>
    </border>
    <border>
      <left style="thin">
        <color rgb="FFFBFBFB"/>
      </left>
      <right style="thin">
        <color rgb="FFFBFBFB"/>
      </right>
      <top style="thin">
        <color rgb="FF188BA9"/>
      </top>
      <bottom/>
      <diagonal/>
    </border>
    <border>
      <left style="thin">
        <color rgb="FFFBFBFB"/>
      </left>
      <right style="thin">
        <color rgb="FFFBFBFB"/>
      </right>
      <top style="thin">
        <color rgb="FF0070C0"/>
      </top>
      <bottom/>
      <diagonal/>
    </border>
    <border>
      <left style="dashed">
        <color rgb="FF65A5A6"/>
      </left>
      <right style="thin">
        <color theme="0"/>
      </right>
      <top style="dashed">
        <color rgb="FF65A5A6"/>
      </top>
      <bottom style="thin">
        <color theme="0"/>
      </bottom>
      <diagonal/>
    </border>
    <border>
      <left style="thin">
        <color theme="0"/>
      </left>
      <right style="thin">
        <color theme="0"/>
      </right>
      <top style="dashed">
        <color rgb="FF65A5A6"/>
      </top>
      <bottom style="thin">
        <color theme="0"/>
      </bottom>
      <diagonal/>
    </border>
    <border>
      <left style="thin">
        <color theme="0"/>
      </left>
      <right style="dashed">
        <color rgb="FF65A5A6"/>
      </right>
      <top style="dashed">
        <color rgb="FF65A5A6"/>
      </top>
      <bottom style="thin">
        <color theme="0"/>
      </bottom>
      <diagonal/>
    </border>
    <border>
      <left style="dashed">
        <color rgb="FF65A5A6"/>
      </left>
      <right/>
      <top style="thin">
        <color theme="0"/>
      </top>
      <bottom style="dashed">
        <color rgb="FF65A5A6"/>
      </bottom>
      <diagonal/>
    </border>
    <border>
      <left/>
      <right/>
      <top style="thin">
        <color theme="0"/>
      </top>
      <bottom style="dashed">
        <color rgb="FF65A5A6"/>
      </bottom>
      <diagonal/>
    </border>
    <border>
      <left/>
      <right style="dashed">
        <color rgb="FF65A5A6"/>
      </right>
      <top style="thin">
        <color theme="0"/>
      </top>
      <bottom style="dashed">
        <color rgb="FF65A5A6"/>
      </bottom>
      <diagonal/>
    </border>
    <border>
      <left style="dashed">
        <color theme="7" tint="-0.24994659260841701"/>
      </left>
      <right/>
      <top style="dashed">
        <color theme="7" tint="-0.24994659260841701"/>
      </top>
      <bottom/>
      <diagonal/>
    </border>
    <border>
      <left/>
      <right style="dashed">
        <color theme="7" tint="-0.24994659260841701"/>
      </right>
      <top style="dashed">
        <color theme="7" tint="-0.24994659260841701"/>
      </top>
      <bottom/>
      <diagonal/>
    </border>
    <border>
      <left style="dashed">
        <color theme="7" tint="-0.24994659260841701"/>
      </left>
      <right/>
      <top/>
      <bottom/>
      <diagonal/>
    </border>
    <border>
      <left/>
      <right style="dashed">
        <color theme="7" tint="-0.24994659260841701"/>
      </right>
      <top/>
      <bottom/>
      <diagonal/>
    </border>
    <border>
      <left style="dashed">
        <color theme="7" tint="-0.24994659260841701"/>
      </left>
      <right/>
      <top/>
      <bottom style="dashed">
        <color theme="7" tint="-0.24994659260841701"/>
      </bottom>
      <diagonal/>
    </border>
    <border>
      <left/>
      <right style="dashed">
        <color theme="7" tint="-0.24994659260841701"/>
      </right>
      <top/>
      <bottom style="dashed">
        <color theme="7" tint="-0.24994659260841701"/>
      </bottom>
      <diagonal/>
    </border>
    <border>
      <left style="dashed">
        <color rgb="FF518C81"/>
      </left>
      <right/>
      <top style="dashed">
        <color rgb="FF518C81"/>
      </top>
      <bottom/>
      <diagonal/>
    </border>
    <border>
      <left/>
      <right/>
      <top style="dashed">
        <color rgb="FF518C81"/>
      </top>
      <bottom/>
      <diagonal/>
    </border>
    <border>
      <left/>
      <right style="dashed">
        <color rgb="FF518C81"/>
      </right>
      <top style="dashed">
        <color rgb="FF518C81"/>
      </top>
      <bottom/>
      <diagonal/>
    </border>
    <border>
      <left style="dashed">
        <color rgb="FF518C81"/>
      </left>
      <right/>
      <top/>
      <bottom/>
      <diagonal/>
    </border>
    <border>
      <left/>
      <right style="dashed">
        <color rgb="FF518C81"/>
      </right>
      <top/>
      <bottom/>
      <diagonal/>
    </border>
    <border>
      <left style="dashed">
        <color rgb="FF518C81"/>
      </left>
      <right/>
      <top/>
      <bottom style="dashed">
        <color rgb="FF518C81"/>
      </bottom>
      <diagonal/>
    </border>
    <border>
      <left/>
      <right/>
      <top/>
      <bottom style="dashed">
        <color rgb="FF518C81"/>
      </bottom>
      <diagonal/>
    </border>
    <border>
      <left/>
      <right style="dashed">
        <color rgb="FF518C81"/>
      </right>
      <top/>
      <bottom style="dashed">
        <color rgb="FF518C81"/>
      </bottom>
      <diagonal/>
    </border>
    <border>
      <left style="dotted">
        <color rgb="FF518C81"/>
      </left>
      <right/>
      <top style="dotted">
        <color rgb="FF518C81"/>
      </top>
      <bottom/>
      <diagonal/>
    </border>
    <border>
      <left/>
      <right/>
      <top style="dotted">
        <color rgb="FF518C81"/>
      </top>
      <bottom/>
      <diagonal/>
    </border>
    <border>
      <left/>
      <right style="dotted">
        <color rgb="FF518C81"/>
      </right>
      <top style="dotted">
        <color rgb="FF518C81"/>
      </top>
      <bottom/>
      <diagonal/>
    </border>
    <border>
      <left style="dotted">
        <color rgb="FF518C81"/>
      </left>
      <right/>
      <top/>
      <bottom style="thin">
        <color theme="0"/>
      </bottom>
      <diagonal/>
    </border>
    <border>
      <left/>
      <right style="dotted">
        <color rgb="FF518C81"/>
      </right>
      <top/>
      <bottom style="thin">
        <color theme="0"/>
      </bottom>
      <diagonal/>
    </border>
    <border>
      <left style="dotted">
        <color rgb="FF518C81"/>
      </left>
      <right style="thin">
        <color theme="0"/>
      </right>
      <top style="thin">
        <color theme="0"/>
      </top>
      <bottom style="dotted">
        <color rgb="FF518C81"/>
      </bottom>
      <diagonal/>
    </border>
    <border>
      <left style="thin">
        <color theme="0"/>
      </left>
      <right style="thin">
        <color theme="0"/>
      </right>
      <top style="thin">
        <color theme="0"/>
      </top>
      <bottom style="dotted">
        <color rgb="FF518C81"/>
      </bottom>
      <diagonal/>
    </border>
    <border>
      <left style="thin">
        <color theme="0"/>
      </left>
      <right style="dotted">
        <color rgb="FF518C81"/>
      </right>
      <top style="thin">
        <color theme="0"/>
      </top>
      <bottom style="dotted">
        <color rgb="FF518C81"/>
      </bottom>
      <diagonal/>
    </border>
    <border>
      <left style="dotted">
        <color rgb="FF518C81"/>
      </left>
      <right style="thin">
        <color theme="0"/>
      </right>
      <top style="dotted">
        <color rgb="FF518C81"/>
      </top>
      <bottom style="thin">
        <color theme="0"/>
      </bottom>
      <diagonal/>
    </border>
    <border>
      <left style="thin">
        <color theme="0"/>
      </left>
      <right style="thin">
        <color theme="0"/>
      </right>
      <top style="dotted">
        <color rgb="FF518C81"/>
      </top>
      <bottom style="thin">
        <color theme="0"/>
      </bottom>
      <diagonal/>
    </border>
    <border>
      <left style="thin">
        <color theme="0"/>
      </left>
      <right style="dotted">
        <color rgb="FF518C81"/>
      </right>
      <top style="dotted">
        <color rgb="FF518C81"/>
      </top>
      <bottom style="thin">
        <color theme="0"/>
      </bottom>
      <diagonal/>
    </border>
    <border>
      <left style="dotted">
        <color rgb="FF518C81"/>
      </left>
      <right style="thin">
        <color theme="0"/>
      </right>
      <top style="thin">
        <color theme="0"/>
      </top>
      <bottom style="thin">
        <color theme="0"/>
      </bottom>
      <diagonal/>
    </border>
    <border>
      <left style="thin">
        <color theme="0"/>
      </left>
      <right style="dotted">
        <color rgb="FF518C81"/>
      </right>
      <top style="thin">
        <color theme="0"/>
      </top>
      <bottom style="thin">
        <color theme="0"/>
      </bottom>
      <diagonal/>
    </border>
    <border>
      <left style="thin">
        <color rgb="FFFBFBFB"/>
      </left>
      <right style="thin">
        <color rgb="FFFBFBFB"/>
      </right>
      <top style="thin">
        <color rgb="FF2F76B7"/>
      </top>
      <bottom style="thin">
        <color rgb="FF0070C0"/>
      </bottom>
      <diagonal/>
    </border>
    <border>
      <left style="thin">
        <color rgb="FFFBFBFB"/>
      </left>
      <right style="thin">
        <color rgb="FFFBFBFB"/>
      </right>
      <top style="thin">
        <color rgb="FF0070C0"/>
      </top>
      <bottom style="thin">
        <color rgb="FF0070C0"/>
      </bottom>
      <diagonal/>
    </border>
    <border>
      <left style="thin">
        <color rgb="FFFBFBFB"/>
      </left>
      <right style="thin">
        <color rgb="FFFBFBFB"/>
      </right>
      <top style="thin">
        <color rgb="FFFBFBFB"/>
      </top>
      <bottom style="thin">
        <color rgb="FFFBFBFB"/>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5" fillId="0" borderId="0"/>
    <xf numFmtId="164" fontId="35" fillId="0" borderId="0" applyFont="0" applyFill="0" applyBorder="0" applyAlignment="0" applyProtection="0"/>
    <xf numFmtId="0" fontId="36" fillId="0" borderId="0"/>
  </cellStyleXfs>
  <cellXfs count="386">
    <xf numFmtId="0" fontId="0" fillId="0" borderId="0" xfId="0"/>
    <xf numFmtId="49" fontId="4" fillId="0" borderId="9" xfId="0" applyNumberFormat="1" applyFont="1" applyBorder="1" applyAlignment="1">
      <alignment vertical="center"/>
    </xf>
    <xf numFmtId="0" fontId="4" fillId="0" borderId="9" xfId="0" applyFont="1" applyBorder="1" applyAlignment="1">
      <alignment vertical="center"/>
    </xf>
    <xf numFmtId="10" fontId="4" fillId="0" borderId="9" xfId="3" applyNumberFormat="1" applyFont="1" applyFill="1" applyBorder="1" applyAlignment="1" applyProtection="1">
      <alignment horizontal="center" vertical="center"/>
    </xf>
    <xf numFmtId="167" fontId="4" fillId="0" borderId="9" xfId="3" applyNumberFormat="1" applyFont="1" applyFill="1" applyBorder="1" applyAlignment="1" applyProtection="1">
      <alignment horizontal="center" vertical="center"/>
    </xf>
    <xf numFmtId="0" fontId="7" fillId="2" borderId="0" xfId="0" applyFont="1" applyFill="1" applyAlignment="1">
      <alignment vertical="center"/>
    </xf>
    <xf numFmtId="0" fontId="7" fillId="0" borderId="3" xfId="0" applyFont="1" applyBorder="1" applyAlignment="1">
      <alignment vertical="center"/>
    </xf>
    <xf numFmtId="0" fontId="8" fillId="0" borderId="3" xfId="0" applyFont="1" applyBorder="1" applyAlignment="1">
      <alignment vertical="center"/>
    </xf>
    <xf numFmtId="0" fontId="7" fillId="0" borderId="3" xfId="0" applyFont="1" applyBorder="1"/>
    <xf numFmtId="0" fontId="7" fillId="2" borderId="0" xfId="0" applyFont="1" applyFill="1"/>
    <xf numFmtId="0" fontId="9" fillId="0" borderId="3" xfId="0" applyFont="1" applyBorder="1" applyAlignment="1">
      <alignment vertical="center"/>
    </xf>
    <xf numFmtId="0" fontId="7" fillId="3" borderId="4" xfId="0" applyFont="1" applyFill="1" applyBorder="1" applyAlignment="1">
      <alignment vertical="center"/>
    </xf>
    <xf numFmtId="0" fontId="7" fillId="3" borderId="0" xfId="0" applyFont="1" applyFill="1" applyAlignment="1">
      <alignment vertical="center"/>
    </xf>
    <xf numFmtId="0" fontId="7" fillId="3" borderId="5" xfId="0" applyFont="1" applyFill="1" applyBorder="1" applyAlignment="1">
      <alignment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49" fontId="10" fillId="0" borderId="9" xfId="0" applyNumberFormat="1" applyFont="1" applyBorder="1" applyAlignment="1">
      <alignment vertical="center"/>
    </xf>
    <xf numFmtId="0" fontId="10" fillId="0" borderId="9" xfId="0" applyFont="1" applyBorder="1" applyAlignment="1">
      <alignment vertical="center"/>
    </xf>
    <xf numFmtId="10" fontId="10" fillId="0" borderId="9" xfId="3" applyNumberFormat="1" applyFont="1" applyFill="1" applyBorder="1" applyAlignment="1" applyProtection="1">
      <alignment horizontal="center" vertical="center"/>
    </xf>
    <xf numFmtId="167" fontId="10" fillId="0" borderId="9" xfId="3" applyNumberFormat="1" applyFont="1" applyFill="1" applyBorder="1" applyAlignment="1" applyProtection="1">
      <alignment horizontal="center" vertical="center"/>
    </xf>
    <xf numFmtId="0" fontId="3" fillId="0" borderId="0" xfId="0" applyFont="1" applyAlignment="1">
      <alignment vertical="center"/>
    </xf>
    <xf numFmtId="49" fontId="21" fillId="0" borderId="9" xfId="0" applyNumberFormat="1" applyFont="1" applyBorder="1" applyAlignment="1">
      <alignment vertical="center"/>
    </xf>
    <xf numFmtId="0" fontId="21" fillId="0" borderId="9" xfId="0" applyFont="1" applyBorder="1" applyAlignment="1">
      <alignment vertical="center"/>
    </xf>
    <xf numFmtId="10" fontId="21" fillId="0" borderId="9" xfId="3" applyNumberFormat="1" applyFont="1" applyFill="1" applyBorder="1" applyAlignment="1" applyProtection="1">
      <alignment horizontal="center" vertical="center"/>
    </xf>
    <xf numFmtId="167" fontId="21" fillId="0" borderId="9" xfId="3" applyNumberFormat="1" applyFont="1" applyFill="1" applyBorder="1" applyAlignment="1" applyProtection="1">
      <alignment horizontal="center" vertical="center"/>
    </xf>
    <xf numFmtId="49" fontId="22" fillId="0" borderId="9" xfId="0" applyNumberFormat="1" applyFont="1" applyBorder="1" applyAlignment="1">
      <alignment vertical="center"/>
    </xf>
    <xf numFmtId="0" fontId="22" fillId="0" borderId="9" xfId="0" applyFont="1" applyBorder="1" applyAlignment="1">
      <alignment vertical="center"/>
    </xf>
    <xf numFmtId="0" fontId="24" fillId="0" borderId="9" xfId="0" applyFont="1" applyBorder="1" applyAlignment="1">
      <alignment vertical="center"/>
    </xf>
    <xf numFmtId="0" fontId="23" fillId="0" borderId="9" xfId="0" applyFont="1" applyBorder="1" applyAlignment="1">
      <alignment horizontal="center" vertical="center" wrapText="1"/>
    </xf>
    <xf numFmtId="0" fontId="5" fillId="3" borderId="0" xfId="0" applyFont="1" applyFill="1" applyAlignment="1">
      <alignment vertical="center"/>
    </xf>
    <xf numFmtId="0" fontId="18" fillId="3" borderId="0" xfId="0" applyFont="1" applyFill="1" applyAlignment="1">
      <alignment vertical="center"/>
    </xf>
    <xf numFmtId="0" fontId="3" fillId="3" borderId="0" xfId="0" applyFont="1" applyFill="1" applyAlignment="1">
      <alignment vertical="center"/>
    </xf>
    <xf numFmtId="167" fontId="3" fillId="3" borderId="0" xfId="3" applyNumberFormat="1" applyFont="1" applyFill="1" applyBorder="1" applyAlignment="1">
      <alignment vertical="center"/>
    </xf>
    <xf numFmtId="0" fontId="3" fillId="3" borderId="18" xfId="0" applyFont="1" applyFill="1" applyBorder="1" applyAlignment="1">
      <alignment vertical="center"/>
    </xf>
    <xf numFmtId="0" fontId="3" fillId="3" borderId="19" xfId="0" applyFont="1" applyFill="1" applyBorder="1" applyAlignment="1">
      <alignment vertical="center"/>
    </xf>
    <xf numFmtId="0" fontId="14" fillId="3" borderId="0" xfId="0" applyFont="1" applyFill="1" applyAlignment="1">
      <alignment vertical="center"/>
    </xf>
    <xf numFmtId="165" fontId="14" fillId="3" borderId="0" xfId="0" applyNumberFormat="1" applyFont="1" applyFill="1" applyAlignment="1">
      <alignment horizontal="center" vertical="center"/>
    </xf>
    <xf numFmtId="165" fontId="3" fillId="3" borderId="0" xfId="0" applyNumberFormat="1" applyFont="1" applyFill="1" applyAlignment="1">
      <alignment vertical="center"/>
    </xf>
    <xf numFmtId="0" fontId="17" fillId="3" borderId="0" xfId="0" applyFont="1" applyFill="1" applyAlignment="1">
      <alignment vertical="center"/>
    </xf>
    <xf numFmtId="167" fontId="3" fillId="3" borderId="0" xfId="0" applyNumberFormat="1" applyFont="1" applyFill="1" applyAlignment="1">
      <alignment vertical="center"/>
    </xf>
    <xf numFmtId="0" fontId="3" fillId="3" borderId="20" xfId="0" applyFont="1" applyFill="1" applyBorder="1" applyAlignment="1">
      <alignment vertical="center"/>
    </xf>
    <xf numFmtId="0" fontId="3" fillId="3" borderId="21" xfId="0" applyFont="1" applyFill="1" applyBorder="1" applyAlignment="1">
      <alignment vertical="center"/>
    </xf>
    <xf numFmtId="0" fontId="3" fillId="3" borderId="22" xfId="0" applyFont="1" applyFill="1" applyBorder="1" applyAlignment="1">
      <alignment vertical="center"/>
    </xf>
    <xf numFmtId="164" fontId="23" fillId="0" borderId="9" xfId="1" applyFont="1" applyFill="1" applyBorder="1" applyAlignment="1" applyProtection="1">
      <alignment vertical="center"/>
    </xf>
    <xf numFmtId="0" fontId="23" fillId="0" borderId="9" xfId="0" applyFont="1" applyBorder="1" applyAlignment="1">
      <alignment vertical="center"/>
    </xf>
    <xf numFmtId="0" fontId="15" fillId="0" borderId="9" xfId="0" applyFont="1" applyBorder="1" applyAlignment="1">
      <alignment vertical="center"/>
    </xf>
    <xf numFmtId="9" fontId="6" fillId="0" borderId="9" xfId="3" applyFont="1" applyFill="1" applyBorder="1" applyAlignment="1">
      <alignment vertical="center"/>
    </xf>
    <xf numFmtId="0" fontId="6" fillId="0" borderId="9" xfId="0" applyFont="1" applyBorder="1" applyAlignment="1">
      <alignment vertical="center"/>
    </xf>
    <xf numFmtId="168" fontId="15" fillId="0" borderId="9" xfId="0" applyNumberFormat="1" applyFont="1" applyBorder="1" applyAlignment="1">
      <alignment vertical="center"/>
    </xf>
    <xf numFmtId="164" fontId="15" fillId="0" borderId="9" xfId="1" applyFont="1" applyFill="1" applyBorder="1" applyAlignment="1" applyProtection="1">
      <alignment vertical="center"/>
    </xf>
    <xf numFmtId="0" fontId="26" fillId="3" borderId="13" xfId="0" applyFont="1" applyFill="1" applyBorder="1" applyAlignment="1">
      <alignment horizontal="left" vertical="center"/>
    </xf>
    <xf numFmtId="0" fontId="26" fillId="3" borderId="14" xfId="0" applyFont="1" applyFill="1" applyBorder="1" applyAlignment="1">
      <alignment horizontal="left" vertical="center"/>
    </xf>
    <xf numFmtId="0" fontId="26" fillId="3" borderId="14" xfId="0" applyFont="1" applyFill="1" applyBorder="1" applyAlignment="1">
      <alignment vertical="center"/>
    </xf>
    <xf numFmtId="168" fontId="26" fillId="3" borderId="14" xfId="0" applyNumberFormat="1" applyFont="1" applyFill="1" applyBorder="1" applyAlignment="1">
      <alignment vertical="center"/>
    </xf>
    <xf numFmtId="164" fontId="26" fillId="3" borderId="15" xfId="1" applyFont="1" applyFill="1" applyBorder="1" applyAlignment="1" applyProtection="1">
      <alignment vertical="center"/>
    </xf>
    <xf numFmtId="164" fontId="26" fillId="3" borderId="9" xfId="1" applyFont="1" applyFill="1" applyBorder="1" applyAlignment="1" applyProtection="1">
      <alignment vertical="center"/>
    </xf>
    <xf numFmtId="0" fontId="26" fillId="3" borderId="9" xfId="0" applyFont="1" applyFill="1" applyBorder="1" applyAlignment="1">
      <alignment vertical="center"/>
    </xf>
    <xf numFmtId="0" fontId="27" fillId="3" borderId="9" xfId="0" applyFont="1" applyFill="1" applyBorder="1" applyAlignment="1">
      <alignment horizontal="center" vertical="center"/>
    </xf>
    <xf numFmtId="0" fontId="21" fillId="0" borderId="15" xfId="0" applyFont="1" applyBorder="1" applyAlignment="1">
      <alignment vertical="center"/>
    </xf>
    <xf numFmtId="0" fontId="5" fillId="0" borderId="0" xfId="0" applyFont="1" applyAlignment="1">
      <alignment vertical="center"/>
    </xf>
    <xf numFmtId="0" fontId="18" fillId="0" borderId="0" xfId="0" applyFont="1" applyAlignment="1">
      <alignment vertical="center"/>
    </xf>
    <xf numFmtId="0" fontId="19" fillId="0" borderId="0" xfId="0" applyFont="1" applyAlignment="1">
      <alignment horizontal="center" vertical="center"/>
    </xf>
    <xf numFmtId="0" fontId="29" fillId="0" borderId="9" xfId="0" applyFont="1" applyBorder="1" applyAlignment="1">
      <alignment vertical="center"/>
    </xf>
    <xf numFmtId="0" fontId="30" fillId="0" borderId="9" xfId="0" applyFont="1" applyBorder="1" applyAlignment="1">
      <alignment vertical="center"/>
    </xf>
    <xf numFmtId="0" fontId="6" fillId="0" borderId="9" xfId="3" applyNumberFormat="1" applyFont="1" applyFill="1" applyBorder="1" applyAlignment="1" applyProtection="1">
      <alignment horizontal="center" vertical="center"/>
      <protection locked="0"/>
    </xf>
    <xf numFmtId="0" fontId="3" fillId="0" borderId="9" xfId="0" applyFont="1" applyBorder="1"/>
    <xf numFmtId="167" fontId="6" fillId="0" borderId="9" xfId="3" applyNumberFormat="1" applyFont="1" applyFill="1" applyBorder="1" applyAlignment="1" applyProtection="1">
      <alignment horizontal="center" vertical="center"/>
      <protection locked="0"/>
    </xf>
    <xf numFmtId="0" fontId="6" fillId="0" borderId="9" xfId="0" applyFont="1" applyBorder="1"/>
    <xf numFmtId="167" fontId="6" fillId="0" borderId="9" xfId="3" applyNumberFormat="1" applyFont="1" applyFill="1" applyBorder="1" applyAlignment="1" applyProtection="1">
      <alignment horizontal="center" vertical="center"/>
    </xf>
    <xf numFmtId="0" fontId="28" fillId="0" borderId="9" xfId="0" applyFont="1" applyBorder="1"/>
    <xf numFmtId="49" fontId="10" fillId="0" borderId="11" xfId="0" applyNumberFormat="1" applyFont="1" applyBorder="1" applyAlignment="1">
      <alignment vertical="center"/>
    </xf>
    <xf numFmtId="0" fontId="10" fillId="0" borderId="11" xfId="0" applyFont="1" applyBorder="1" applyAlignment="1">
      <alignment vertical="center"/>
    </xf>
    <xf numFmtId="14" fontId="12" fillId="0" borderId="9" xfId="0" applyNumberFormat="1" applyFont="1" applyBorder="1" applyAlignment="1" applyProtection="1">
      <alignment horizontal="center" vertical="center"/>
      <protection locked="0"/>
    </xf>
    <xf numFmtId="0" fontId="12" fillId="0" borderId="9" xfId="0" applyFont="1" applyBorder="1" applyAlignment="1">
      <alignment vertical="center"/>
    </xf>
    <xf numFmtId="49" fontId="11" fillId="0" borderId="15" xfId="0" applyNumberFormat="1" applyFont="1" applyBorder="1" applyAlignment="1">
      <alignment vertical="center"/>
    </xf>
    <xf numFmtId="49" fontId="11" fillId="0" borderId="9" xfId="0" applyNumberFormat="1" applyFont="1" applyBorder="1" applyAlignment="1">
      <alignment vertical="center"/>
    </xf>
    <xf numFmtId="0" fontId="34" fillId="0" borderId="9" xfId="0" applyFont="1" applyBorder="1" applyAlignment="1">
      <alignment vertical="center"/>
    </xf>
    <xf numFmtId="0" fontId="34" fillId="0" borderId="9" xfId="0" applyFont="1" applyBorder="1" applyAlignment="1">
      <alignment vertical="center" wrapText="1"/>
    </xf>
    <xf numFmtId="0" fontId="34" fillId="0" borderId="9" xfId="0" applyFont="1" applyBorder="1" applyAlignment="1">
      <alignment horizontal="center" vertical="center" wrapText="1"/>
    </xf>
    <xf numFmtId="0" fontId="3" fillId="3" borderId="9" xfId="0" applyFont="1" applyFill="1" applyBorder="1"/>
    <xf numFmtId="0" fontId="3" fillId="3" borderId="9" xfId="0" applyFont="1" applyFill="1" applyBorder="1" applyAlignment="1">
      <alignment vertical="center"/>
    </xf>
    <xf numFmtId="165" fontId="3" fillId="3" borderId="9" xfId="0" applyNumberFormat="1" applyFont="1" applyFill="1" applyBorder="1" applyAlignment="1">
      <alignment vertical="center"/>
    </xf>
    <xf numFmtId="0" fontId="3" fillId="3" borderId="9" xfId="0" applyFont="1" applyFill="1" applyBorder="1" applyAlignment="1">
      <alignment horizontal="center"/>
    </xf>
    <xf numFmtId="0" fontId="3" fillId="0" borderId="9" xfId="0" applyFont="1" applyBorder="1" applyAlignment="1">
      <alignment vertical="center"/>
    </xf>
    <xf numFmtId="0" fontId="19" fillId="0" borderId="9" xfId="0" applyFont="1" applyBorder="1" applyAlignment="1">
      <alignment vertical="center"/>
    </xf>
    <xf numFmtId="0" fontId="14" fillId="0" borderId="9" xfId="0" applyFont="1" applyBorder="1" applyAlignment="1">
      <alignment vertical="center"/>
    </xf>
    <xf numFmtId="165" fontId="3" fillId="0" borderId="9" xfId="0" applyNumberFormat="1" applyFont="1" applyBorder="1" applyAlignment="1">
      <alignment vertical="center"/>
    </xf>
    <xf numFmtId="0" fontId="3" fillId="0" borderId="13" xfId="0" applyFont="1" applyBorder="1" applyAlignment="1">
      <alignment vertical="center"/>
    </xf>
    <xf numFmtId="0" fontId="3" fillId="0" borderId="15" xfId="0" applyFont="1" applyBorder="1" applyAlignment="1">
      <alignment horizontal="center" vertical="center" wrapText="1"/>
    </xf>
    <xf numFmtId="0" fontId="3" fillId="0" borderId="15" xfId="0" applyFont="1" applyBorder="1" applyAlignment="1">
      <alignment horizontal="center" vertical="center"/>
    </xf>
    <xf numFmtId="0" fontId="3" fillId="0" borderId="12" xfId="0" applyFont="1" applyBorder="1" applyAlignment="1">
      <alignment vertical="center"/>
    </xf>
    <xf numFmtId="0" fontId="13" fillId="0" borderId="9" xfId="0" applyFont="1" applyBorder="1" applyAlignment="1">
      <alignment vertical="center"/>
    </xf>
    <xf numFmtId="0" fontId="3" fillId="0" borderId="9" xfId="0" applyFont="1" applyBorder="1" applyAlignment="1">
      <alignment vertical="center" wrapText="1"/>
    </xf>
    <xf numFmtId="0" fontId="18" fillId="0" borderId="11" xfId="0" applyFont="1" applyBorder="1" applyAlignment="1">
      <alignment vertical="center"/>
    </xf>
    <xf numFmtId="0" fontId="3" fillId="0" borderId="15" xfId="0" applyFont="1" applyBorder="1" applyAlignment="1">
      <alignment vertical="center"/>
    </xf>
    <xf numFmtId="0" fontId="0" fillId="0" borderId="9" xfId="0" applyBorder="1"/>
    <xf numFmtId="169" fontId="6" fillId="0" borderId="9" xfId="0" applyNumberFormat="1" applyFont="1" applyBorder="1"/>
    <xf numFmtId="169" fontId="34" fillId="0" borderId="9" xfId="0" applyNumberFormat="1" applyFont="1" applyBorder="1" applyAlignment="1">
      <alignment vertical="center" wrapText="1"/>
    </xf>
    <xf numFmtId="0" fontId="6" fillId="0" borderId="15" xfId="0" applyFont="1" applyBorder="1" applyAlignment="1">
      <alignment vertical="center"/>
    </xf>
    <xf numFmtId="0" fontId="15" fillId="0" borderId="12" xfId="0" applyFont="1" applyBorder="1" applyAlignment="1">
      <alignment vertical="center"/>
    </xf>
    <xf numFmtId="168" fontId="15" fillId="0" borderId="12" xfId="0" applyNumberFormat="1" applyFont="1" applyBorder="1" applyAlignment="1">
      <alignment vertical="center"/>
    </xf>
    <xf numFmtId="164" fontId="15" fillId="0" borderId="12" xfId="1" applyFont="1" applyFill="1" applyBorder="1" applyAlignment="1" applyProtection="1">
      <alignment vertical="center"/>
    </xf>
    <xf numFmtId="14" fontId="12" fillId="0" borderId="9" xfId="0" applyNumberFormat="1" applyFont="1" applyBorder="1" applyAlignment="1">
      <alignment horizontal="center" vertical="center"/>
    </xf>
    <xf numFmtId="0" fontId="12" fillId="0" borderId="9" xfId="0" applyFont="1" applyBorder="1" applyAlignment="1">
      <alignment horizontal="left" vertical="center"/>
    </xf>
    <xf numFmtId="0" fontId="12" fillId="0" borderId="9" xfId="0" applyFont="1" applyBorder="1" applyAlignment="1">
      <alignment horizontal="center" vertical="center"/>
    </xf>
    <xf numFmtId="169" fontId="12" fillId="0" borderId="9" xfId="0" applyNumberFormat="1" applyFont="1" applyBorder="1" applyAlignment="1">
      <alignment vertical="center"/>
    </xf>
    <xf numFmtId="0" fontId="6" fillId="0" borderId="9" xfId="3" applyNumberFormat="1" applyFont="1" applyFill="1" applyBorder="1" applyAlignment="1" applyProtection="1">
      <alignment horizontal="center" vertical="center"/>
    </xf>
    <xf numFmtId="167" fontId="31" fillId="0" borderId="9" xfId="3" applyNumberFormat="1" applyFont="1" applyFill="1" applyBorder="1" applyAlignment="1" applyProtection="1">
      <alignment horizontal="center" vertical="center"/>
    </xf>
    <xf numFmtId="49" fontId="32" fillId="0" borderId="9" xfId="0" applyNumberFormat="1" applyFont="1" applyBorder="1" applyAlignment="1">
      <alignment horizontal="center" vertical="center"/>
    </xf>
    <xf numFmtId="9" fontId="3" fillId="0" borderId="9" xfId="0" applyNumberFormat="1" applyFont="1" applyBorder="1" applyAlignment="1">
      <alignment vertical="center"/>
    </xf>
    <xf numFmtId="0" fontId="4" fillId="0" borderId="15" xfId="0" applyFont="1" applyBorder="1" applyAlignment="1">
      <alignment vertical="center"/>
    </xf>
    <xf numFmtId="0" fontId="3" fillId="3" borderId="0" xfId="0" applyFont="1" applyFill="1" applyAlignment="1">
      <alignment vertical="center" wrapText="1"/>
    </xf>
    <xf numFmtId="0" fontId="3" fillId="3" borderId="13" xfId="0" applyFont="1" applyFill="1" applyBorder="1"/>
    <xf numFmtId="0" fontId="3" fillId="3" borderId="15" xfId="0" applyFont="1" applyFill="1" applyBorder="1"/>
    <xf numFmtId="0" fontId="3" fillId="3" borderId="12" xfId="0" applyFont="1" applyFill="1" applyBorder="1"/>
    <xf numFmtId="9" fontId="0" fillId="0" borderId="0" xfId="3" applyFont="1" applyFill="1" applyBorder="1" applyAlignment="1" applyProtection="1">
      <alignment horizontal="center" vertical="center"/>
      <protection locked="0"/>
    </xf>
    <xf numFmtId="0" fontId="51" fillId="0" borderId="17" xfId="0" applyFont="1" applyBorder="1" applyAlignment="1">
      <alignment vertical="center"/>
    </xf>
    <xf numFmtId="0" fontId="57" fillId="0" borderId="15" xfId="0" applyFont="1" applyBorder="1" applyAlignment="1">
      <alignment vertical="center"/>
    </xf>
    <xf numFmtId="0" fontId="57" fillId="0" borderId="9" xfId="0" applyFont="1" applyBorder="1" applyAlignment="1">
      <alignment vertical="center"/>
    </xf>
    <xf numFmtId="0" fontId="59" fillId="0" borderId="9" xfId="0" applyFont="1" applyBorder="1" applyAlignment="1">
      <alignment vertical="center"/>
    </xf>
    <xf numFmtId="49" fontId="50" fillId="3" borderId="41" xfId="0" applyNumberFormat="1" applyFont="1" applyFill="1" applyBorder="1" applyAlignment="1" applyProtection="1">
      <alignment vertical="center"/>
      <protection locked="0"/>
    </xf>
    <xf numFmtId="49" fontId="50" fillId="3" borderId="42" xfId="0" applyNumberFormat="1" applyFont="1" applyFill="1" applyBorder="1" applyAlignment="1" applyProtection="1">
      <alignment vertical="center"/>
      <protection locked="0"/>
    </xf>
    <xf numFmtId="0" fontId="50" fillId="3" borderId="41" xfId="0" applyFont="1" applyFill="1" applyBorder="1" applyAlignment="1" applyProtection="1">
      <alignment vertical="center"/>
      <protection locked="0"/>
    </xf>
    <xf numFmtId="10" fontId="50" fillId="3" borderId="41" xfId="3" applyNumberFormat="1" applyFont="1" applyFill="1" applyBorder="1" applyAlignment="1" applyProtection="1">
      <alignment horizontal="center" vertical="center"/>
      <protection locked="0"/>
    </xf>
    <xf numFmtId="10" fontId="50" fillId="3" borderId="41" xfId="3" applyNumberFormat="1" applyFont="1" applyFill="1" applyBorder="1" applyAlignment="1" applyProtection="1">
      <alignment horizontal="center" vertical="center"/>
    </xf>
    <xf numFmtId="0" fontId="50" fillId="0" borderId="9" xfId="0" applyFont="1" applyBorder="1"/>
    <xf numFmtId="0" fontId="50" fillId="0" borderId="9" xfId="0" applyFont="1" applyBorder="1" applyAlignment="1">
      <alignment horizontal="left" vertical="center" indent="5"/>
    </xf>
    <xf numFmtId="167" fontId="50" fillId="0" borderId="10" xfId="3" applyNumberFormat="1" applyFont="1" applyFill="1" applyBorder="1" applyAlignment="1" applyProtection="1">
      <alignment horizontal="center" vertical="center"/>
      <protection locked="0"/>
    </xf>
    <xf numFmtId="167" fontId="50" fillId="0" borderId="10" xfId="3" applyNumberFormat="1" applyFont="1" applyFill="1" applyBorder="1" applyAlignment="1" applyProtection="1">
      <alignment horizontal="center" vertical="center"/>
    </xf>
    <xf numFmtId="0" fontId="50" fillId="0" borderId="10" xfId="3" applyNumberFormat="1" applyFont="1" applyFill="1" applyBorder="1" applyAlignment="1" applyProtection="1">
      <alignment horizontal="center" vertical="center"/>
      <protection locked="0"/>
    </xf>
    <xf numFmtId="167" fontId="50" fillId="2" borderId="10" xfId="3" applyNumberFormat="1" applyFont="1" applyFill="1" applyBorder="1" applyAlignment="1" applyProtection="1">
      <alignment horizontal="center" vertical="center"/>
      <protection locked="0"/>
    </xf>
    <xf numFmtId="167" fontId="50" fillId="2" borderId="10" xfId="3" applyNumberFormat="1" applyFont="1" applyFill="1" applyBorder="1" applyAlignment="1" applyProtection="1">
      <alignment horizontal="center" vertical="center"/>
    </xf>
    <xf numFmtId="0" fontId="50" fillId="2" borderId="10" xfId="3" applyNumberFormat="1" applyFont="1" applyFill="1" applyBorder="1" applyAlignment="1" applyProtection="1">
      <alignment horizontal="center" vertical="center"/>
      <protection locked="0"/>
    </xf>
    <xf numFmtId="167" fontId="50" fillId="0" borderId="12" xfId="3" applyNumberFormat="1" applyFont="1" applyFill="1" applyBorder="1" applyAlignment="1" applyProtection="1">
      <alignment horizontal="center" vertical="center"/>
      <protection locked="0"/>
    </xf>
    <xf numFmtId="167" fontId="50" fillId="0" borderId="12" xfId="3" applyNumberFormat="1" applyFont="1" applyFill="1" applyBorder="1" applyAlignment="1" applyProtection="1">
      <alignment horizontal="center" vertical="center"/>
    </xf>
    <xf numFmtId="0" fontId="50" fillId="0" borderId="12" xfId="3" applyNumberFormat="1" applyFont="1" applyFill="1" applyBorder="1" applyAlignment="1" applyProtection="1">
      <alignment horizontal="center" vertical="center"/>
      <protection locked="0"/>
    </xf>
    <xf numFmtId="167" fontId="50" fillId="0" borderId="9" xfId="3" applyNumberFormat="1" applyFont="1" applyFill="1" applyBorder="1" applyAlignment="1" applyProtection="1">
      <alignment horizontal="center" vertical="center"/>
      <protection locked="0"/>
    </xf>
    <xf numFmtId="167" fontId="50" fillId="0" borderId="9" xfId="3" applyNumberFormat="1" applyFont="1" applyFill="1" applyBorder="1" applyAlignment="1" applyProtection="1">
      <alignment horizontal="center" vertical="center"/>
    </xf>
    <xf numFmtId="0" fontId="50" fillId="0" borderId="9" xfId="3" applyNumberFormat="1" applyFont="1" applyFill="1" applyBorder="1" applyAlignment="1" applyProtection="1">
      <alignment horizontal="center" vertical="center"/>
      <protection locked="0"/>
    </xf>
    <xf numFmtId="0" fontId="0" fillId="2" borderId="16" xfId="0" applyFill="1" applyBorder="1" applyAlignment="1" applyProtection="1">
      <alignment vertical="center"/>
      <protection locked="0"/>
    </xf>
    <xf numFmtId="168" fontId="0" fillId="2" borderId="16" xfId="0" applyNumberFormat="1" applyFill="1" applyBorder="1" applyAlignment="1" applyProtection="1">
      <alignment vertical="center"/>
      <protection locked="0"/>
    </xf>
    <xf numFmtId="0" fontId="66" fillId="0" borderId="9" xfId="0" applyFont="1" applyBorder="1" applyAlignment="1">
      <alignment vertical="center"/>
    </xf>
    <xf numFmtId="0" fontId="50" fillId="2" borderId="16" xfId="0" applyFont="1" applyFill="1" applyBorder="1" applyAlignment="1" applyProtection="1">
      <alignment vertical="center"/>
      <protection locked="0"/>
    </xf>
    <xf numFmtId="164" fontId="50" fillId="2" borderId="16" xfId="1" applyFont="1" applyFill="1" applyBorder="1" applyAlignment="1" applyProtection="1">
      <alignment vertical="center"/>
      <protection locked="0"/>
    </xf>
    <xf numFmtId="0" fontId="0" fillId="0" borderId="17" xfId="0" applyBorder="1" applyAlignment="1" applyProtection="1">
      <alignment vertical="center"/>
      <protection locked="0"/>
    </xf>
    <xf numFmtId="168" fontId="0" fillId="0" borderId="17" xfId="0" applyNumberFormat="1" applyBorder="1" applyAlignment="1" applyProtection="1">
      <alignment vertical="center"/>
      <protection locked="0"/>
    </xf>
    <xf numFmtId="0" fontId="50" fillId="0" borderId="17" xfId="0" applyFont="1" applyBorder="1" applyAlignment="1" applyProtection="1">
      <alignment vertical="center"/>
      <protection locked="0"/>
    </xf>
    <xf numFmtId="164" fontId="50" fillId="0" borderId="17" xfId="1" applyFont="1" applyFill="1" applyBorder="1" applyAlignment="1" applyProtection="1">
      <alignment vertical="center"/>
      <protection locked="0"/>
    </xf>
    <xf numFmtId="0" fontId="67" fillId="2" borderId="16" xfId="0" applyFont="1" applyFill="1" applyBorder="1" applyAlignment="1" applyProtection="1">
      <alignment vertical="center"/>
      <protection locked="0"/>
    </xf>
    <xf numFmtId="168" fontId="67" fillId="2" borderId="16" xfId="0" applyNumberFormat="1" applyFont="1" applyFill="1" applyBorder="1" applyAlignment="1" applyProtection="1">
      <alignment vertical="center"/>
      <protection locked="0"/>
    </xf>
    <xf numFmtId="0" fontId="67" fillId="0" borderId="17" xfId="0" applyFont="1" applyBorder="1" applyAlignment="1" applyProtection="1">
      <alignment vertical="center"/>
      <protection locked="0"/>
    </xf>
    <xf numFmtId="168" fontId="67" fillId="0" borderId="17" xfId="0" applyNumberFormat="1" applyFont="1" applyBorder="1" applyAlignment="1" applyProtection="1">
      <alignment vertical="center"/>
      <protection locked="0"/>
    </xf>
    <xf numFmtId="168" fontId="50" fillId="2" borderId="16" xfId="0" applyNumberFormat="1" applyFont="1" applyFill="1" applyBorder="1" applyAlignment="1" applyProtection="1">
      <alignment vertical="center"/>
      <protection locked="0"/>
    </xf>
    <xf numFmtId="168" fontId="50" fillId="0" borderId="17" xfId="0" applyNumberFormat="1" applyFont="1" applyBorder="1" applyAlignment="1" applyProtection="1">
      <alignment vertical="center"/>
      <protection locked="0"/>
    </xf>
    <xf numFmtId="168" fontId="61" fillId="2" borderId="16" xfId="0" applyNumberFormat="1" applyFont="1" applyFill="1" applyBorder="1" applyAlignment="1" applyProtection="1">
      <alignment vertical="center"/>
      <protection locked="0"/>
    </xf>
    <xf numFmtId="0" fontId="50" fillId="0" borderId="40" xfId="0" applyFont="1" applyBorder="1" applyAlignment="1" applyProtection="1">
      <alignment vertical="center"/>
      <protection locked="0"/>
    </xf>
    <xf numFmtId="168" fontId="50" fillId="0" borderId="40" xfId="0" applyNumberFormat="1" applyFont="1" applyBorder="1" applyAlignment="1" applyProtection="1">
      <alignment vertical="center"/>
      <protection locked="0"/>
    </xf>
    <xf numFmtId="164" fontId="50" fillId="0" borderId="40" xfId="1" applyFont="1" applyFill="1" applyBorder="1" applyAlignment="1" applyProtection="1">
      <alignment vertical="center"/>
      <protection locked="0"/>
    </xf>
    <xf numFmtId="0" fontId="68" fillId="0" borderId="9" xfId="0" applyFont="1" applyBorder="1" applyAlignment="1">
      <alignment horizontal="center" vertical="center"/>
    </xf>
    <xf numFmtId="0" fontId="63" fillId="0" borderId="9" xfId="0" applyFont="1" applyBorder="1" applyAlignment="1">
      <alignment vertical="center"/>
    </xf>
    <xf numFmtId="168" fontId="68" fillId="0" borderId="9" xfId="1" applyNumberFormat="1" applyFont="1" applyFill="1" applyBorder="1" applyAlignment="1" applyProtection="1">
      <alignment horizontal="center" vertical="center"/>
    </xf>
    <xf numFmtId="0" fontId="65" fillId="3" borderId="9" xfId="0" applyFont="1" applyFill="1" applyBorder="1" applyAlignment="1">
      <alignment vertical="center"/>
    </xf>
    <xf numFmtId="0" fontId="54" fillId="3" borderId="9" xfId="0" applyFont="1" applyFill="1" applyBorder="1" applyAlignment="1">
      <alignment horizontal="center" vertical="center" wrapText="1"/>
    </xf>
    <xf numFmtId="0" fontId="64" fillId="3" borderId="23" xfId="0" applyFont="1" applyFill="1" applyBorder="1" applyAlignment="1">
      <alignment horizontal="left" vertical="center"/>
    </xf>
    <xf numFmtId="0" fontId="23" fillId="3" borderId="24" xfId="0" applyFont="1" applyFill="1" applyBorder="1" applyAlignment="1">
      <alignment horizontal="left" vertical="center"/>
    </xf>
    <xf numFmtId="0" fontId="23" fillId="3" borderId="24" xfId="0" applyFont="1" applyFill="1" applyBorder="1" applyAlignment="1">
      <alignment vertical="center"/>
    </xf>
    <xf numFmtId="168" fontId="23" fillId="3" borderId="24" xfId="0" applyNumberFormat="1" applyFont="1" applyFill="1" applyBorder="1" applyAlignment="1">
      <alignment vertical="center"/>
    </xf>
    <xf numFmtId="49" fontId="56" fillId="3" borderId="25" xfId="0" applyNumberFormat="1" applyFont="1" applyFill="1" applyBorder="1" applyAlignment="1">
      <alignment horizontal="left" vertical="center" indent="3"/>
    </xf>
    <xf numFmtId="49" fontId="57" fillId="3" borderId="25" xfId="0" applyNumberFormat="1" applyFont="1" applyFill="1" applyBorder="1" applyAlignment="1">
      <alignment vertical="center"/>
    </xf>
    <xf numFmtId="0" fontId="57" fillId="3" borderId="25" xfId="0" applyFont="1" applyFill="1" applyBorder="1" applyAlignment="1">
      <alignment vertical="center"/>
    </xf>
    <xf numFmtId="0" fontId="58" fillId="3" borderId="25" xfId="0" applyFont="1" applyFill="1" applyBorder="1" applyAlignment="1">
      <alignment vertical="center"/>
    </xf>
    <xf numFmtId="0" fontId="50" fillId="3" borderId="45" xfId="0" applyFont="1" applyFill="1" applyBorder="1" applyAlignment="1" applyProtection="1">
      <alignment horizontal="left" vertical="center"/>
      <protection locked="0"/>
    </xf>
    <xf numFmtId="0" fontId="50" fillId="3" borderId="45" xfId="0" applyFont="1" applyFill="1" applyBorder="1" applyAlignment="1" applyProtection="1">
      <alignment horizontal="center" vertical="center"/>
      <protection locked="0"/>
    </xf>
    <xf numFmtId="169" fontId="50" fillId="3" borderId="45" xfId="0" applyNumberFormat="1" applyFont="1" applyFill="1" applyBorder="1" applyAlignment="1" applyProtection="1">
      <alignment vertical="center"/>
      <protection locked="0"/>
    </xf>
    <xf numFmtId="0" fontId="50" fillId="3" borderId="45" xfId="0" applyFont="1" applyFill="1" applyBorder="1" applyAlignment="1" applyProtection="1">
      <alignment vertical="center"/>
      <protection locked="0"/>
    </xf>
    <xf numFmtId="0" fontId="50" fillId="3" borderId="46" xfId="0" applyFont="1" applyFill="1" applyBorder="1" applyAlignment="1" applyProtection="1">
      <alignment horizontal="left" vertical="center"/>
      <protection locked="0"/>
    </xf>
    <xf numFmtId="0" fontId="50" fillId="3" borderId="46" xfId="0" applyFont="1" applyFill="1" applyBorder="1" applyAlignment="1" applyProtection="1">
      <alignment horizontal="center" vertical="center"/>
      <protection locked="0"/>
    </xf>
    <xf numFmtId="169" fontId="50" fillId="3" borderId="46" xfId="0" applyNumberFormat="1" applyFont="1" applyFill="1" applyBorder="1" applyAlignment="1" applyProtection="1">
      <alignment vertical="center"/>
      <protection locked="0"/>
    </xf>
    <xf numFmtId="0" fontId="50" fillId="3" borderId="44" xfId="0" applyFont="1" applyFill="1" applyBorder="1" applyAlignment="1" applyProtection="1">
      <alignment horizontal="left" vertical="center"/>
      <protection locked="0"/>
    </xf>
    <xf numFmtId="0" fontId="50" fillId="3" borderId="44" xfId="0" applyFont="1" applyFill="1" applyBorder="1" applyAlignment="1" applyProtection="1">
      <alignment horizontal="center" vertical="center"/>
      <protection locked="0"/>
    </xf>
    <xf numFmtId="169" fontId="50" fillId="3" borderId="44" xfId="0" applyNumberFormat="1" applyFont="1" applyFill="1" applyBorder="1" applyAlignment="1" applyProtection="1">
      <alignment vertical="center"/>
      <protection locked="0"/>
    </xf>
    <xf numFmtId="0" fontId="50" fillId="3" borderId="44" xfId="0" applyFont="1" applyFill="1" applyBorder="1" applyAlignment="1" applyProtection="1">
      <alignment vertical="center"/>
      <protection locked="0"/>
    </xf>
    <xf numFmtId="0" fontId="50" fillId="3" borderId="46" xfId="0" applyFont="1" applyFill="1" applyBorder="1" applyAlignment="1" applyProtection="1">
      <alignment vertical="center"/>
      <protection locked="0"/>
    </xf>
    <xf numFmtId="0" fontId="50" fillId="3" borderId="49" xfId="0" applyFont="1" applyFill="1" applyBorder="1" applyAlignment="1" applyProtection="1">
      <alignment horizontal="left" vertical="center"/>
      <protection locked="0"/>
    </xf>
    <xf numFmtId="0" fontId="50" fillId="3" borderId="49" xfId="0" applyFont="1" applyFill="1" applyBorder="1" applyAlignment="1" applyProtection="1">
      <alignment horizontal="center" vertical="center"/>
      <protection locked="0"/>
    </xf>
    <xf numFmtId="169" fontId="50" fillId="3" borderId="49" xfId="0" applyNumberFormat="1" applyFont="1" applyFill="1" applyBorder="1" applyAlignment="1" applyProtection="1">
      <alignment vertical="center"/>
      <protection locked="0"/>
    </xf>
    <xf numFmtId="0" fontId="50" fillId="3" borderId="49" xfId="0" applyFont="1" applyFill="1" applyBorder="1" applyAlignment="1" applyProtection="1">
      <alignment vertical="center"/>
      <protection locked="0"/>
    </xf>
    <xf numFmtId="0" fontId="50" fillId="3" borderId="48" xfId="0" applyFont="1" applyFill="1" applyBorder="1" applyAlignment="1" applyProtection="1">
      <alignment horizontal="left" vertical="center"/>
      <protection locked="0"/>
    </xf>
    <xf numFmtId="0" fontId="50" fillId="3" borderId="48" xfId="0" applyFont="1" applyFill="1" applyBorder="1" applyAlignment="1" applyProtection="1">
      <alignment horizontal="center" vertical="center"/>
      <protection locked="0"/>
    </xf>
    <xf numFmtId="169" fontId="50" fillId="3" borderId="48" xfId="0" applyNumberFormat="1" applyFont="1" applyFill="1" applyBorder="1" applyAlignment="1" applyProtection="1">
      <alignment vertical="center"/>
      <protection locked="0"/>
    </xf>
    <xf numFmtId="0" fontId="50" fillId="3" borderId="50" xfId="0" applyFont="1" applyFill="1" applyBorder="1" applyAlignment="1" applyProtection="1">
      <alignment horizontal="left" vertical="center"/>
      <protection locked="0"/>
    </xf>
    <xf numFmtId="0" fontId="50" fillId="3" borderId="50" xfId="0" applyFont="1" applyFill="1" applyBorder="1" applyAlignment="1" applyProtection="1">
      <alignment horizontal="center" vertical="center"/>
      <protection locked="0"/>
    </xf>
    <xf numFmtId="169" fontId="50" fillId="3" borderId="50" xfId="0" applyNumberFormat="1" applyFont="1" applyFill="1" applyBorder="1" applyAlignment="1" applyProtection="1">
      <alignment vertical="center"/>
      <protection locked="0"/>
    </xf>
    <xf numFmtId="0" fontId="50" fillId="3" borderId="48" xfId="0" applyFont="1" applyFill="1" applyBorder="1" applyAlignment="1" applyProtection="1">
      <alignment vertical="center"/>
      <protection locked="0"/>
    </xf>
    <xf numFmtId="0" fontId="25" fillId="3" borderId="57" xfId="0" applyFont="1" applyFill="1" applyBorder="1" applyAlignment="1">
      <alignment vertical="center"/>
    </xf>
    <xf numFmtId="0" fontId="25" fillId="3" borderId="58" xfId="0" applyFont="1" applyFill="1" applyBorder="1" applyAlignment="1">
      <alignment vertical="center"/>
    </xf>
    <xf numFmtId="0" fontId="25" fillId="3" borderId="59" xfId="0" applyFont="1" applyFill="1" applyBorder="1" applyAlignment="1">
      <alignment horizontal="left" vertical="center" indent="3"/>
    </xf>
    <xf numFmtId="0" fontId="25" fillId="3" borderId="60" xfId="0" applyFont="1" applyFill="1" applyBorder="1" applyAlignment="1">
      <alignment vertical="center"/>
    </xf>
    <xf numFmtId="0" fontId="25" fillId="3" borderId="59" xfId="0" applyFont="1" applyFill="1" applyBorder="1" applyAlignment="1">
      <alignment vertical="center"/>
    </xf>
    <xf numFmtId="0" fontId="25" fillId="3" borderId="61" xfId="0" applyFont="1" applyFill="1" applyBorder="1" applyAlignment="1">
      <alignment vertical="center"/>
    </xf>
    <xf numFmtId="0" fontId="25" fillId="3" borderId="62" xfId="0" applyFont="1" applyFill="1" applyBorder="1" applyAlignment="1">
      <alignment vertical="center"/>
    </xf>
    <xf numFmtId="0" fontId="14" fillId="5" borderId="0" xfId="0" applyFont="1" applyFill="1" applyAlignment="1">
      <alignment vertical="center"/>
    </xf>
    <xf numFmtId="0" fontId="3" fillId="5" borderId="0" xfId="0" applyFont="1" applyFill="1" applyAlignment="1">
      <alignment vertical="center"/>
    </xf>
    <xf numFmtId="0" fontId="13" fillId="5" borderId="0" xfId="0" applyFont="1" applyFill="1" applyAlignment="1">
      <alignment vertical="center"/>
    </xf>
    <xf numFmtId="0" fontId="14" fillId="5" borderId="0" xfId="0" applyFont="1" applyFill="1" applyAlignment="1">
      <alignment horizontal="center" vertical="center"/>
    </xf>
    <xf numFmtId="0" fontId="17" fillId="5" borderId="0" xfId="0" applyFont="1" applyFill="1" applyAlignment="1">
      <alignment vertical="center"/>
    </xf>
    <xf numFmtId="172" fontId="3" fillId="5" borderId="0" xfId="0" applyNumberFormat="1" applyFont="1" applyFill="1" applyAlignment="1">
      <alignment vertical="center"/>
    </xf>
    <xf numFmtId="165" fontId="3" fillId="5" borderId="0" xfId="0" applyNumberFormat="1" applyFont="1" applyFill="1" applyAlignment="1">
      <alignment vertical="center"/>
    </xf>
    <xf numFmtId="0" fontId="71" fillId="5" borderId="0" xfId="0" applyFont="1" applyFill="1" applyAlignment="1">
      <alignment vertical="center"/>
    </xf>
    <xf numFmtId="0" fontId="20" fillId="0" borderId="0" xfId="0" applyFont="1" applyAlignment="1">
      <alignment vertical="center"/>
    </xf>
    <xf numFmtId="0" fontId="20" fillId="5" borderId="0" xfId="0" applyFont="1" applyFill="1" applyAlignment="1">
      <alignment vertical="center"/>
    </xf>
    <xf numFmtId="0" fontId="37" fillId="5" borderId="0" xfId="0" applyFont="1" applyFill="1" applyAlignment="1">
      <alignment vertical="center"/>
    </xf>
    <xf numFmtId="49" fontId="50" fillId="2" borderId="43" xfId="0" applyNumberFormat="1" applyFont="1" applyFill="1" applyBorder="1" applyAlignment="1" applyProtection="1">
      <alignment vertical="center"/>
      <protection locked="0"/>
    </xf>
    <xf numFmtId="0" fontId="50" fillId="2" borderId="43" xfId="0" applyFont="1" applyFill="1" applyBorder="1" applyAlignment="1" applyProtection="1">
      <alignment vertical="center"/>
      <protection locked="0"/>
    </xf>
    <xf numFmtId="10" fontId="50" fillId="2" borderId="43" xfId="3" applyNumberFormat="1" applyFont="1" applyFill="1" applyBorder="1" applyAlignment="1" applyProtection="1">
      <alignment horizontal="center" vertical="center"/>
      <protection locked="0"/>
    </xf>
    <xf numFmtId="10" fontId="50" fillId="2" borderId="43" xfId="3" applyNumberFormat="1" applyFont="1" applyFill="1" applyBorder="1" applyAlignment="1" applyProtection="1">
      <alignment horizontal="center" vertical="center"/>
    </xf>
    <xf numFmtId="49" fontId="55" fillId="6" borderId="17" xfId="0" applyNumberFormat="1" applyFont="1" applyFill="1" applyBorder="1" applyAlignment="1">
      <alignment horizontal="center" vertical="center" wrapText="1"/>
    </xf>
    <xf numFmtId="0" fontId="55" fillId="6" borderId="17" xfId="0" applyFont="1" applyFill="1" applyBorder="1" applyAlignment="1">
      <alignment horizontal="center" vertical="center" wrapText="1"/>
    </xf>
    <xf numFmtId="0" fontId="55" fillId="6" borderId="11" xfId="0" applyFont="1" applyFill="1" applyBorder="1" applyAlignment="1">
      <alignment horizontal="center" vertical="center" wrapText="1"/>
    </xf>
    <xf numFmtId="167" fontId="55" fillId="6" borderId="11" xfId="3" applyNumberFormat="1" applyFont="1" applyFill="1" applyBorder="1" applyAlignment="1" applyProtection="1">
      <alignment horizontal="center" vertical="center" wrapText="1"/>
    </xf>
    <xf numFmtId="49" fontId="55" fillId="6" borderId="11" xfId="0" applyNumberFormat="1" applyFont="1" applyFill="1" applyBorder="1" applyAlignment="1">
      <alignment horizontal="center" vertical="center" wrapText="1"/>
    </xf>
    <xf numFmtId="0" fontId="55" fillId="6" borderId="9" xfId="0" applyFont="1" applyFill="1" applyBorder="1" applyAlignment="1">
      <alignment horizontal="center" vertical="center" wrapText="1"/>
    </xf>
    <xf numFmtId="0" fontId="49" fillId="6" borderId="11" xfId="0" applyFont="1" applyFill="1" applyBorder="1" applyAlignment="1">
      <alignment horizontal="center" vertical="center" wrapText="1"/>
    </xf>
    <xf numFmtId="169" fontId="55" fillId="6" borderId="11" xfId="0" applyNumberFormat="1" applyFont="1" applyFill="1" applyBorder="1" applyAlignment="1">
      <alignment horizontal="center" vertical="center" wrapText="1"/>
    </xf>
    <xf numFmtId="14" fontId="80" fillId="7" borderId="45" xfId="0" applyNumberFormat="1" applyFont="1" applyFill="1" applyBorder="1" applyAlignment="1">
      <alignment horizontal="center" vertical="center"/>
    </xf>
    <xf numFmtId="14" fontId="80" fillId="7" borderId="84" xfId="0" applyNumberFormat="1" applyFont="1" applyFill="1" applyBorder="1" applyAlignment="1">
      <alignment horizontal="center" vertical="center"/>
    </xf>
    <xf numFmtId="14" fontId="80" fillId="7" borderId="85" xfId="0" applyNumberFormat="1" applyFont="1" applyFill="1" applyBorder="1" applyAlignment="1">
      <alignment horizontal="center" vertical="center"/>
    </xf>
    <xf numFmtId="14" fontId="80" fillId="7" borderId="48" xfId="0" applyNumberFormat="1" applyFont="1" applyFill="1" applyBorder="1" applyAlignment="1">
      <alignment horizontal="center" vertical="center"/>
    </xf>
    <xf numFmtId="14" fontId="80" fillId="7" borderId="46" xfId="0" applyNumberFormat="1" applyFont="1" applyFill="1" applyBorder="1" applyAlignment="1">
      <alignment horizontal="center" vertical="center"/>
    </xf>
    <xf numFmtId="0" fontId="55" fillId="7" borderId="11" xfId="0" applyFont="1" applyFill="1" applyBorder="1" applyAlignment="1">
      <alignment horizontal="left" vertical="center" wrapText="1"/>
    </xf>
    <xf numFmtId="14" fontId="50" fillId="3" borderId="86" xfId="0" applyNumberFormat="1" applyFont="1" applyFill="1" applyBorder="1" applyAlignment="1" applyProtection="1">
      <alignment horizontal="center" vertical="center"/>
      <protection locked="0"/>
    </xf>
    <xf numFmtId="0" fontId="50" fillId="3" borderId="86" xfId="0" applyFont="1" applyFill="1" applyBorder="1" applyAlignment="1" applyProtection="1">
      <alignment horizontal="left" vertical="center"/>
      <protection locked="0"/>
    </xf>
    <xf numFmtId="0" fontId="50" fillId="3" borderId="86" xfId="0" applyFont="1" applyFill="1" applyBorder="1" applyAlignment="1" applyProtection="1">
      <alignment horizontal="center" vertical="center"/>
      <protection locked="0"/>
    </xf>
    <xf numFmtId="169" fontId="50" fillId="3" borderId="86" xfId="0" applyNumberFormat="1" applyFont="1" applyFill="1" applyBorder="1" applyAlignment="1" applyProtection="1">
      <alignment vertical="center"/>
      <protection locked="0"/>
    </xf>
    <xf numFmtId="0" fontId="50" fillId="3" borderId="86" xfId="0" applyFont="1" applyFill="1" applyBorder="1" applyAlignment="1" applyProtection="1">
      <alignment vertical="center"/>
      <protection locked="0"/>
    </xf>
    <xf numFmtId="0" fontId="72" fillId="7" borderId="68" xfId="3" applyNumberFormat="1" applyFont="1" applyFill="1" applyBorder="1" applyAlignment="1" applyProtection="1">
      <alignment vertical="center"/>
    </xf>
    <xf numFmtId="0" fontId="72" fillId="7" borderId="69" xfId="3" applyNumberFormat="1" applyFont="1" applyFill="1" applyBorder="1" applyAlignment="1" applyProtection="1">
      <alignment vertical="center"/>
    </xf>
    <xf numFmtId="0" fontId="72" fillId="7" borderId="70" xfId="3" applyNumberFormat="1" applyFont="1" applyFill="1" applyBorder="1" applyAlignment="1" applyProtection="1">
      <alignment vertical="center"/>
    </xf>
    <xf numFmtId="0" fontId="50" fillId="3" borderId="14" xfId="0" applyFont="1" applyFill="1" applyBorder="1" applyAlignment="1">
      <alignment horizontal="left" vertical="center" indent="5"/>
    </xf>
    <xf numFmtId="10" fontId="47" fillId="3" borderId="0" xfId="3" applyNumberFormat="1" applyFont="1" applyFill="1"/>
    <xf numFmtId="166" fontId="47" fillId="3" borderId="0" xfId="0" applyNumberFormat="1" applyFont="1" applyFill="1"/>
    <xf numFmtId="0" fontId="47" fillId="3" borderId="0" xfId="0" applyFont="1" applyFill="1"/>
    <xf numFmtId="169" fontId="47" fillId="3" borderId="0" xfId="0" applyNumberFormat="1" applyFont="1" applyFill="1"/>
    <xf numFmtId="10" fontId="47" fillId="3" borderId="0" xfId="0" applyNumberFormat="1" applyFont="1" applyFill="1"/>
    <xf numFmtId="168" fontId="47" fillId="3" borderId="0" xfId="0" applyNumberFormat="1" applyFont="1" applyFill="1"/>
    <xf numFmtId="0" fontId="47" fillId="3" borderId="2" xfId="0" applyFont="1" applyFill="1" applyBorder="1"/>
    <xf numFmtId="14" fontId="47" fillId="3" borderId="0" xfId="0" applyNumberFormat="1" applyFont="1" applyFill="1"/>
    <xf numFmtId="0" fontId="47" fillId="3" borderId="1" xfId="0" applyFont="1" applyFill="1" applyBorder="1"/>
    <xf numFmtId="14" fontId="47" fillId="3" borderId="2" xfId="0" applyNumberFormat="1" applyFont="1" applyFill="1" applyBorder="1"/>
    <xf numFmtId="166" fontId="47" fillId="3" borderId="0" xfId="0" quotePrefix="1" applyNumberFormat="1" applyFont="1" applyFill="1"/>
    <xf numFmtId="9" fontId="47" fillId="3" borderId="0" xfId="3" applyFont="1" applyFill="1"/>
    <xf numFmtId="10" fontId="47" fillId="3" borderId="1" xfId="0" applyNumberFormat="1" applyFont="1" applyFill="1" applyBorder="1"/>
    <xf numFmtId="172" fontId="47" fillId="3" borderId="0" xfId="0" applyNumberFormat="1" applyFont="1" applyFill="1"/>
    <xf numFmtId="9" fontId="47" fillId="3" borderId="0" xfId="0" applyNumberFormat="1" applyFont="1" applyFill="1"/>
    <xf numFmtId="0" fontId="47" fillId="3" borderId="0" xfId="0" applyFont="1" applyFill="1" applyProtection="1">
      <protection locked="0"/>
    </xf>
    <xf numFmtId="0" fontId="47" fillId="3" borderId="0" xfId="0" applyFont="1" applyFill="1" applyAlignment="1">
      <alignment horizontal="left" vertical="top"/>
    </xf>
    <xf numFmtId="49" fontId="47" fillId="3" borderId="0" xfId="0" applyNumberFormat="1" applyFont="1" applyFill="1"/>
    <xf numFmtId="169" fontId="47" fillId="3" borderId="0" xfId="1" applyNumberFormat="1" applyFont="1" applyFill="1" applyBorder="1"/>
    <xf numFmtId="49" fontId="47" fillId="3" borderId="0" xfId="1" applyNumberFormat="1" applyFont="1" applyFill="1" applyBorder="1"/>
    <xf numFmtId="0" fontId="47" fillId="3" borderId="0" xfId="1" applyNumberFormat="1" applyFont="1" applyFill="1" applyBorder="1"/>
    <xf numFmtId="164" fontId="47" fillId="3" borderId="0" xfId="1" applyFont="1" applyFill="1" applyBorder="1"/>
    <xf numFmtId="171" fontId="47" fillId="3" borderId="0" xfId="0" quotePrefix="1" applyNumberFormat="1" applyFont="1" applyFill="1"/>
    <xf numFmtId="171" fontId="47" fillId="3" borderId="0" xfId="0" applyNumberFormat="1" applyFont="1" applyFill="1"/>
    <xf numFmtId="9" fontId="47" fillId="3" borderId="0" xfId="3" quotePrefix="1" applyFont="1" applyFill="1"/>
    <xf numFmtId="167" fontId="47" fillId="3" borderId="0" xfId="3" applyNumberFormat="1" applyFont="1" applyFill="1"/>
    <xf numFmtId="165" fontId="47" fillId="3" borderId="0" xfId="3" applyNumberFormat="1" applyFont="1" applyFill="1"/>
    <xf numFmtId="170" fontId="47" fillId="3" borderId="0" xfId="0" applyNumberFormat="1" applyFont="1" applyFill="1"/>
    <xf numFmtId="0" fontId="48" fillId="3" borderId="0" xfId="0" applyFont="1" applyFill="1" applyProtection="1">
      <protection locked="0"/>
    </xf>
    <xf numFmtId="0" fontId="74" fillId="4" borderId="3" xfId="0" applyFont="1" applyFill="1" applyBorder="1" applyAlignment="1">
      <alignment horizontal="left" vertical="center" wrapText="1"/>
    </xf>
    <xf numFmtId="0" fontId="74" fillId="4" borderId="3" xfId="0" applyFont="1" applyFill="1" applyBorder="1" applyAlignment="1">
      <alignment horizontal="left" vertical="center"/>
    </xf>
    <xf numFmtId="0" fontId="39" fillId="2" borderId="47" xfId="0" applyFont="1" applyFill="1" applyBorder="1" applyAlignment="1">
      <alignment horizontal="center" vertical="center" wrapText="1"/>
    </xf>
    <xf numFmtId="0" fontId="39" fillId="2" borderId="0" xfId="0" applyFont="1" applyFill="1" applyAlignment="1">
      <alignment horizontal="center" vertical="center" wrapText="1"/>
    </xf>
    <xf numFmtId="0" fontId="69" fillId="2" borderId="4" xfId="0" applyFont="1" applyFill="1" applyBorder="1" applyAlignment="1">
      <alignment horizontal="center" vertical="top" wrapText="1"/>
    </xf>
    <xf numFmtId="0" fontId="69" fillId="2" borderId="0" xfId="0" applyFont="1" applyFill="1" applyAlignment="1">
      <alignment horizontal="center" vertical="top" wrapText="1"/>
    </xf>
    <xf numFmtId="49" fontId="73" fillId="4" borderId="13" xfId="0" applyNumberFormat="1" applyFont="1" applyFill="1" applyBorder="1" applyAlignment="1">
      <alignment horizontal="center" vertical="center"/>
    </xf>
    <xf numFmtId="49" fontId="73" fillId="4" borderId="14" xfId="0" applyNumberFormat="1" applyFont="1" applyFill="1" applyBorder="1" applyAlignment="1">
      <alignment horizontal="center" vertical="center"/>
    </xf>
    <xf numFmtId="49" fontId="73" fillId="4" borderId="15" xfId="0" applyNumberFormat="1" applyFont="1" applyFill="1" applyBorder="1" applyAlignment="1">
      <alignment horizontal="center" vertical="center"/>
    </xf>
    <xf numFmtId="0" fontId="60" fillId="0" borderId="14" xfId="0" applyFont="1" applyBorder="1" applyAlignment="1">
      <alignment horizontal="center" vertical="center" wrapText="1"/>
    </xf>
    <xf numFmtId="0" fontId="60" fillId="0" borderId="15" xfId="0" applyFont="1" applyBorder="1" applyAlignment="1">
      <alignment horizontal="center" vertical="center" wrapText="1"/>
    </xf>
    <xf numFmtId="10" fontId="55" fillId="6" borderId="11" xfId="3" applyNumberFormat="1" applyFont="1" applyFill="1" applyBorder="1" applyAlignment="1" applyProtection="1">
      <alignment horizontal="center" vertical="center"/>
      <protection locked="0"/>
    </xf>
    <xf numFmtId="10" fontId="55" fillId="6" borderId="17" xfId="3" applyNumberFormat="1" applyFont="1" applyFill="1" applyBorder="1" applyAlignment="1" applyProtection="1">
      <alignment horizontal="center" vertical="center"/>
      <protection locked="0"/>
    </xf>
    <xf numFmtId="10" fontId="55" fillId="6" borderId="12" xfId="3" applyNumberFormat="1" applyFont="1" applyFill="1" applyBorder="1" applyAlignment="1" applyProtection="1">
      <alignment horizontal="center" vertical="center"/>
      <protection locked="0"/>
    </xf>
    <xf numFmtId="49" fontId="40" fillId="0" borderId="28" xfId="0" applyNumberFormat="1" applyFont="1" applyBorder="1" applyAlignment="1">
      <alignment horizontal="center" vertical="center" wrapText="1"/>
    </xf>
    <xf numFmtId="49" fontId="40" fillId="0" borderId="29" xfId="0" applyNumberFormat="1" applyFont="1" applyBorder="1" applyAlignment="1">
      <alignment horizontal="center" vertical="center" wrapText="1"/>
    </xf>
    <xf numFmtId="49" fontId="40" fillId="0" borderId="30" xfId="0" applyNumberFormat="1" applyFont="1" applyBorder="1" applyAlignment="1">
      <alignment horizontal="center" vertical="center" wrapText="1"/>
    </xf>
    <xf numFmtId="49" fontId="40" fillId="0" borderId="27" xfId="0" applyNumberFormat="1" applyFont="1" applyBorder="1" applyAlignment="1">
      <alignment horizontal="center" vertical="center" wrapText="1"/>
    </xf>
    <xf numFmtId="49" fontId="40" fillId="0" borderId="0" xfId="0" applyNumberFormat="1" applyFont="1" applyAlignment="1">
      <alignment horizontal="center" vertical="center" wrapText="1"/>
    </xf>
    <xf numFmtId="49" fontId="40" fillId="0" borderId="26" xfId="0" applyNumberFormat="1" applyFont="1" applyBorder="1" applyAlignment="1">
      <alignment horizontal="center" vertical="center" wrapText="1"/>
    </xf>
    <xf numFmtId="49" fontId="40" fillId="0" borderId="31" xfId="0" applyNumberFormat="1" applyFont="1" applyBorder="1" applyAlignment="1">
      <alignment horizontal="center" vertical="center" wrapText="1"/>
    </xf>
    <xf numFmtId="49" fontId="40" fillId="0" borderId="32" xfId="0" applyNumberFormat="1" applyFont="1" applyBorder="1" applyAlignment="1">
      <alignment horizontal="center" vertical="center" wrapText="1"/>
    </xf>
    <xf numFmtId="49" fontId="40" fillId="0" borderId="33" xfId="0" applyNumberFormat="1" applyFont="1" applyBorder="1" applyAlignment="1">
      <alignment horizontal="center" vertical="center" wrapText="1"/>
    </xf>
    <xf numFmtId="0" fontId="62" fillId="3" borderId="13" xfId="0" applyFont="1" applyFill="1" applyBorder="1" applyAlignment="1">
      <alignment horizontal="left" vertical="center" indent="5"/>
    </xf>
    <xf numFmtId="0" fontId="62" fillId="3" borderId="14" xfId="0" applyFont="1" applyFill="1" applyBorder="1" applyAlignment="1">
      <alignment horizontal="left" vertical="center" indent="5"/>
    </xf>
    <xf numFmtId="0" fontId="62" fillId="3" borderId="15" xfId="0" applyFont="1" applyFill="1" applyBorder="1" applyAlignment="1">
      <alignment horizontal="left" vertical="center" indent="5"/>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0" xfId="0" applyFont="1" applyAlignment="1">
      <alignment horizontal="center" vertical="center" wrapText="1"/>
    </xf>
    <xf numFmtId="0" fontId="16" fillId="0" borderId="26"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78" fillId="6" borderId="9" xfId="0" applyFont="1" applyFill="1" applyBorder="1" applyAlignment="1">
      <alignment horizontal="center" vertical="center"/>
    </xf>
    <xf numFmtId="0" fontId="68" fillId="0" borderId="9" xfId="0" applyFont="1" applyBorder="1" applyAlignment="1">
      <alignment horizontal="center" vertical="center"/>
    </xf>
    <xf numFmtId="0" fontId="50" fillId="3" borderId="13" xfId="0" applyFont="1" applyFill="1" applyBorder="1" applyAlignment="1">
      <alignment horizontal="left" vertical="center" indent="5"/>
    </xf>
    <xf numFmtId="0" fontId="50" fillId="3" borderId="14" xfId="0" applyFont="1" applyFill="1" applyBorder="1" applyAlignment="1">
      <alignment horizontal="left" vertical="center" indent="5"/>
    </xf>
    <xf numFmtId="49" fontId="41" fillId="0" borderId="28" xfId="0" applyNumberFormat="1" applyFont="1" applyBorder="1" applyAlignment="1">
      <alignment horizontal="center" vertical="center" wrapText="1"/>
    </xf>
    <xf numFmtId="49" fontId="42" fillId="0" borderId="29" xfId="0" applyNumberFormat="1" applyFont="1" applyBorder="1" applyAlignment="1">
      <alignment horizontal="center" vertical="center"/>
    </xf>
    <xf numFmtId="49" fontId="42" fillId="0" borderId="30" xfId="0" applyNumberFormat="1" applyFont="1" applyBorder="1" applyAlignment="1">
      <alignment horizontal="center" vertical="center"/>
    </xf>
    <xf numFmtId="49" fontId="42" fillId="0" borderId="27" xfId="0" applyNumberFormat="1" applyFont="1" applyBorder="1" applyAlignment="1">
      <alignment horizontal="center" vertical="center"/>
    </xf>
    <xf numFmtId="49" fontId="42" fillId="0" borderId="0" xfId="0" applyNumberFormat="1" applyFont="1" applyAlignment="1">
      <alignment horizontal="center" vertical="center"/>
    </xf>
    <xf numFmtId="49" fontId="42" fillId="0" borderId="26" xfId="0" applyNumberFormat="1" applyFont="1" applyBorder="1" applyAlignment="1">
      <alignment horizontal="center" vertical="center"/>
    </xf>
    <xf numFmtId="49" fontId="42" fillId="0" borderId="31" xfId="0" applyNumberFormat="1" applyFont="1" applyBorder="1" applyAlignment="1">
      <alignment horizontal="center" vertical="center"/>
    </xf>
    <xf numFmtId="49" fontId="42" fillId="0" borderId="32" xfId="0" applyNumberFormat="1" applyFont="1" applyBorder="1" applyAlignment="1">
      <alignment horizontal="center" vertical="center"/>
    </xf>
    <xf numFmtId="49" fontId="42" fillId="0" borderId="33" xfId="0" applyNumberFormat="1" applyFont="1" applyBorder="1" applyAlignment="1">
      <alignment horizontal="center" vertical="center"/>
    </xf>
    <xf numFmtId="49" fontId="73" fillId="4" borderId="0" xfId="0" applyNumberFormat="1" applyFont="1" applyFill="1" applyAlignment="1">
      <alignment horizontal="center" vertical="center"/>
    </xf>
    <xf numFmtId="49" fontId="73" fillId="4" borderId="26" xfId="0" applyNumberFormat="1" applyFont="1" applyFill="1" applyBorder="1" applyAlignment="1">
      <alignment horizontal="center" vertical="center"/>
    </xf>
    <xf numFmtId="0" fontId="25" fillId="3" borderId="0" xfId="0" applyFont="1" applyFill="1" applyAlignment="1">
      <alignment horizontal="center" vertical="center" wrapText="1"/>
    </xf>
    <xf numFmtId="0" fontId="18" fillId="3" borderId="0" xfId="0" applyFont="1" applyFill="1" applyAlignment="1">
      <alignment horizontal="center" vertical="center"/>
    </xf>
    <xf numFmtId="165" fontId="14" fillId="3" borderId="0" xfId="0" applyNumberFormat="1" applyFont="1" applyFill="1" applyAlignment="1">
      <alignment horizontal="center" vertical="center"/>
    </xf>
    <xf numFmtId="0" fontId="38" fillId="3" borderId="0" xfId="0" applyFont="1" applyFill="1" applyAlignment="1">
      <alignment horizontal="center" vertical="center"/>
    </xf>
    <xf numFmtId="167" fontId="53" fillId="3" borderId="0" xfId="0" applyNumberFormat="1" applyFont="1" applyFill="1" applyAlignment="1">
      <alignment horizontal="center" vertical="center"/>
    </xf>
    <xf numFmtId="167" fontId="53" fillId="3" borderId="0" xfId="3" applyNumberFormat="1" applyFont="1" applyFill="1" applyBorder="1" applyAlignment="1">
      <alignment horizontal="center" vertical="center"/>
    </xf>
    <xf numFmtId="0" fontId="52" fillId="0" borderId="76" xfId="0" applyFont="1" applyBorder="1" applyAlignment="1" applyProtection="1">
      <alignment horizontal="center" vertical="center"/>
      <protection locked="0"/>
    </xf>
    <xf numFmtId="0" fontId="52" fillId="0" borderId="77" xfId="0" applyFont="1" applyBorder="1" applyAlignment="1" applyProtection="1">
      <alignment horizontal="center" vertical="center"/>
      <protection locked="0"/>
    </xf>
    <xf numFmtId="0" fontId="52" fillId="0" borderId="78" xfId="0" applyFont="1" applyBorder="1" applyAlignment="1" applyProtection="1">
      <alignment horizontal="center" vertical="center"/>
      <protection locked="0"/>
    </xf>
    <xf numFmtId="0" fontId="52" fillId="7" borderId="76" xfId="0" applyFont="1" applyFill="1" applyBorder="1" applyAlignment="1">
      <alignment horizontal="center" vertical="center"/>
    </xf>
    <xf numFmtId="0" fontId="52" fillId="7" borderId="77" xfId="0" applyFont="1" applyFill="1" applyBorder="1" applyAlignment="1">
      <alignment horizontal="center" vertical="center"/>
    </xf>
    <xf numFmtId="0" fontId="52" fillId="7" borderId="78" xfId="0" applyFont="1" applyFill="1" applyBorder="1" applyAlignment="1">
      <alignment horizontal="center" vertical="center"/>
    </xf>
    <xf numFmtId="0" fontId="47" fillId="7" borderId="34" xfId="0" applyFont="1" applyFill="1" applyBorder="1" applyAlignment="1">
      <alignment horizontal="center" vertical="center"/>
    </xf>
    <xf numFmtId="0" fontId="47" fillId="7" borderId="35" xfId="0" applyFont="1" applyFill="1" applyBorder="1" applyAlignment="1">
      <alignment horizontal="center" vertical="center"/>
    </xf>
    <xf numFmtId="0" fontId="47" fillId="7" borderId="36" xfId="0" applyFont="1" applyFill="1" applyBorder="1" applyAlignment="1">
      <alignment horizontal="center" vertical="center"/>
    </xf>
    <xf numFmtId="0" fontId="52" fillId="7" borderId="37" xfId="0" applyFont="1" applyFill="1" applyBorder="1" applyAlignment="1">
      <alignment horizontal="left" vertical="center"/>
    </xf>
    <xf numFmtId="0" fontId="52" fillId="7" borderId="38" xfId="0" applyFont="1" applyFill="1" applyBorder="1" applyAlignment="1">
      <alignment horizontal="left" vertical="center"/>
    </xf>
    <xf numFmtId="0" fontId="52" fillId="7" borderId="39" xfId="0" applyFont="1" applyFill="1" applyBorder="1" applyAlignment="1">
      <alignment horizontal="left" vertical="center"/>
    </xf>
    <xf numFmtId="0" fontId="52" fillId="0" borderId="76" xfId="0" applyFont="1" applyBorder="1" applyAlignment="1">
      <alignment horizontal="left" vertical="center"/>
    </xf>
    <xf numFmtId="0" fontId="52" fillId="0" borderId="77" xfId="0" applyFont="1" applyBorder="1" applyAlignment="1">
      <alignment horizontal="left" vertical="center"/>
    </xf>
    <xf numFmtId="0" fontId="52" fillId="0" borderId="78" xfId="0" applyFont="1" applyBorder="1" applyAlignment="1">
      <alignment horizontal="left" vertical="center"/>
    </xf>
    <xf numFmtId="0" fontId="47" fillId="7" borderId="79" xfId="0" applyFont="1" applyFill="1" applyBorder="1" applyAlignment="1">
      <alignment horizontal="center" vertical="center"/>
    </xf>
    <xf numFmtId="0" fontId="47" fillId="7" borderId="80" xfId="0" applyFont="1" applyFill="1" applyBorder="1" applyAlignment="1">
      <alignment horizontal="center" vertical="center"/>
    </xf>
    <xf numFmtId="0" fontId="47" fillId="7" borderId="81" xfId="0" applyFont="1" applyFill="1" applyBorder="1" applyAlignment="1">
      <alignment horizontal="center" vertical="center"/>
    </xf>
    <xf numFmtId="0" fontId="47" fillId="6" borderId="79" xfId="0" applyFont="1" applyFill="1" applyBorder="1" applyAlignment="1">
      <alignment horizontal="center" vertical="center"/>
    </xf>
    <xf numFmtId="0" fontId="47" fillId="6" borderId="80" xfId="0" applyFont="1" applyFill="1" applyBorder="1" applyAlignment="1">
      <alignment horizontal="center" vertical="center"/>
    </xf>
    <xf numFmtId="0" fontId="47" fillId="6" borderId="81" xfId="0" applyFont="1" applyFill="1" applyBorder="1" applyAlignment="1">
      <alignment horizontal="center" vertical="center"/>
    </xf>
    <xf numFmtId="0" fontId="18" fillId="0" borderId="9" xfId="0" applyFont="1" applyBorder="1" applyAlignment="1">
      <alignment horizontal="center" vertical="center"/>
    </xf>
    <xf numFmtId="0" fontId="47" fillId="6" borderId="71" xfId="0" applyFont="1" applyFill="1" applyBorder="1" applyAlignment="1">
      <alignment horizontal="center" vertical="center" wrapText="1"/>
    </xf>
    <xf numFmtId="0" fontId="47" fillId="6" borderId="72" xfId="0" applyFont="1" applyFill="1" applyBorder="1" applyAlignment="1">
      <alignment horizontal="center" vertical="center" wrapText="1"/>
    </xf>
    <xf numFmtId="0" fontId="47" fillId="6" borderId="73" xfId="0" applyFont="1" applyFill="1" applyBorder="1" applyAlignment="1">
      <alignment horizontal="center" vertical="center" wrapText="1"/>
    </xf>
    <xf numFmtId="0" fontId="47" fillId="6" borderId="74" xfId="0" applyFont="1" applyFill="1" applyBorder="1" applyAlignment="1">
      <alignment horizontal="center" vertical="center" wrapText="1"/>
    </xf>
    <xf numFmtId="0" fontId="47" fillId="6" borderId="32" xfId="0" applyFont="1" applyFill="1" applyBorder="1" applyAlignment="1">
      <alignment horizontal="center" vertical="center" wrapText="1"/>
    </xf>
    <xf numFmtId="0" fontId="47" fillId="6" borderId="75" xfId="0" applyFont="1" applyFill="1" applyBorder="1" applyAlignment="1">
      <alignment horizontal="center" vertical="center" wrapText="1"/>
    </xf>
    <xf numFmtId="0" fontId="47" fillId="6" borderId="79" xfId="0" applyFont="1" applyFill="1" applyBorder="1" applyAlignment="1">
      <alignment horizontal="center" vertical="center" wrapText="1"/>
    </xf>
    <xf numFmtId="0" fontId="47" fillId="6" borderId="80" xfId="0" applyFont="1" applyFill="1" applyBorder="1" applyAlignment="1">
      <alignment horizontal="center" vertical="center" wrapText="1"/>
    </xf>
    <xf numFmtId="0" fontId="47" fillId="6" borderId="81" xfId="0" applyFont="1" applyFill="1" applyBorder="1" applyAlignment="1">
      <alignment horizontal="center" vertical="center" wrapText="1"/>
    </xf>
    <xf numFmtId="0" fontId="47" fillId="6" borderId="82" xfId="0" applyFont="1" applyFill="1" applyBorder="1" applyAlignment="1">
      <alignment horizontal="center" vertical="center" wrapText="1"/>
    </xf>
    <xf numFmtId="0" fontId="47" fillId="6" borderId="9" xfId="0" applyFont="1" applyFill="1" applyBorder="1" applyAlignment="1">
      <alignment horizontal="center" vertical="center" wrapText="1"/>
    </xf>
    <xf numFmtId="0" fontId="47" fillId="6" borderId="83" xfId="0" applyFont="1" applyFill="1" applyBorder="1" applyAlignment="1">
      <alignment horizontal="center" vertical="center" wrapText="1"/>
    </xf>
    <xf numFmtId="0" fontId="19" fillId="3" borderId="28" xfId="0" applyFont="1" applyFill="1" applyBorder="1" applyAlignment="1">
      <alignment horizontal="center" vertical="center"/>
    </xf>
    <xf numFmtId="0" fontId="19" fillId="3" borderId="29"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19" fillId="3" borderId="0" xfId="0" applyFont="1" applyFill="1" applyAlignment="1">
      <alignment horizontal="center" vertical="center"/>
    </xf>
    <xf numFmtId="0" fontId="19" fillId="3" borderId="26" xfId="0" applyFont="1" applyFill="1" applyBorder="1" applyAlignment="1">
      <alignment horizontal="center" vertical="center"/>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48" fillId="7" borderId="51" xfId="0" applyFont="1" applyFill="1" applyBorder="1" applyAlignment="1">
      <alignment horizontal="center" vertical="center"/>
    </xf>
    <xf numFmtId="0" fontId="48" fillId="7" borderId="52" xfId="0" applyFont="1" applyFill="1" applyBorder="1" applyAlignment="1">
      <alignment horizontal="center" vertical="center"/>
    </xf>
    <xf numFmtId="0" fontId="48" fillId="7" borderId="53" xfId="0" applyFont="1" applyFill="1" applyBorder="1" applyAlignment="1">
      <alignment horizontal="center" vertical="center"/>
    </xf>
    <xf numFmtId="0" fontId="72" fillId="7" borderId="54" xfId="0" applyFont="1" applyFill="1" applyBorder="1" applyAlignment="1">
      <alignment horizontal="center" vertical="center"/>
    </xf>
    <xf numFmtId="0" fontId="72" fillId="7" borderId="55" xfId="0" applyFont="1" applyFill="1" applyBorder="1" applyAlignment="1">
      <alignment horizontal="center" vertical="center"/>
    </xf>
    <xf numFmtId="0" fontId="72" fillId="7" borderId="56" xfId="0" applyFont="1" applyFill="1" applyBorder="1" applyAlignment="1">
      <alignment horizontal="center" vertical="center"/>
    </xf>
    <xf numFmtId="49" fontId="73" fillId="4" borderId="27" xfId="0" applyNumberFormat="1" applyFont="1" applyFill="1" applyBorder="1" applyAlignment="1">
      <alignment horizontal="center" vertical="center"/>
    </xf>
    <xf numFmtId="0" fontId="3" fillId="0" borderId="0" xfId="0" applyFont="1" applyAlignment="1">
      <alignment horizontal="center" vertical="center" wrapText="1"/>
    </xf>
    <xf numFmtId="0" fontId="47" fillId="7" borderId="63" xfId="0" applyFont="1" applyFill="1" applyBorder="1" applyAlignment="1">
      <alignment horizontal="center" vertical="center" wrapText="1"/>
    </xf>
    <xf numFmtId="0" fontId="47" fillId="7" borderId="64" xfId="0" applyFont="1" applyFill="1" applyBorder="1" applyAlignment="1">
      <alignment horizontal="center" vertical="center" wrapText="1"/>
    </xf>
    <xf numFmtId="0" fontId="47" fillId="7" borderId="65" xfId="0" applyFont="1" applyFill="1" applyBorder="1" applyAlignment="1">
      <alignment horizontal="center" vertical="center" wrapText="1"/>
    </xf>
    <xf numFmtId="0" fontId="47" fillId="7" borderId="66" xfId="0" applyFont="1" applyFill="1" applyBorder="1" applyAlignment="1">
      <alignment horizontal="center" vertical="center" wrapText="1"/>
    </xf>
    <xf numFmtId="0" fontId="47" fillId="7" borderId="0" xfId="0" applyFont="1" applyFill="1" applyAlignment="1">
      <alignment horizontal="center" vertical="center" wrapText="1"/>
    </xf>
    <xf numFmtId="0" fontId="47" fillId="7" borderId="67" xfId="0" applyFont="1" applyFill="1" applyBorder="1" applyAlignment="1">
      <alignment horizontal="center" vertical="center" wrapText="1"/>
    </xf>
    <xf numFmtId="0" fontId="79" fillId="5" borderId="0" xfId="0" applyFont="1" applyFill="1" applyAlignment="1">
      <alignment horizontal="left" vertical="center"/>
    </xf>
  </cellXfs>
  <cellStyles count="7">
    <cellStyle name="Monétaire" xfId="1" builtinId="4"/>
    <cellStyle name="Monétaire 2" xfId="5" xr:uid="{00000000-0005-0000-0000-000001000000}"/>
    <cellStyle name="Normal" xfId="0" builtinId="0"/>
    <cellStyle name="Normal 2" xfId="4" xr:uid="{00000000-0005-0000-0000-000003000000}"/>
    <cellStyle name="Normal 3" xfId="6" xr:uid="{00000000-0005-0000-0000-000004000000}"/>
    <cellStyle name="Pourcentage" xfId="3" builtinId="5"/>
    <cellStyle name="Pourcentage 2" xfId="2" xr:uid="{00000000-0005-0000-0000-000006000000}"/>
  </cellStyles>
  <dxfs count="17">
    <dxf>
      <fill>
        <patternFill>
          <bgColor rgb="FFFCC9C0"/>
        </patternFill>
      </fill>
    </dxf>
    <dxf>
      <fill>
        <patternFill>
          <bgColor rgb="FFCBE3BB"/>
        </patternFill>
      </fill>
    </dxf>
    <dxf>
      <fill>
        <patternFill>
          <bgColor rgb="FFFCC9C0"/>
        </patternFill>
      </fill>
    </dxf>
    <dxf>
      <fill>
        <patternFill>
          <bgColor rgb="FFCBE3BB"/>
        </patternFill>
      </fill>
    </dxf>
    <dxf>
      <fill>
        <patternFill>
          <bgColor rgb="FFFBB3A7"/>
        </patternFill>
      </fill>
    </dxf>
    <dxf>
      <fill>
        <patternFill>
          <bgColor rgb="FFCBE3BB"/>
        </patternFill>
      </fill>
    </dxf>
    <dxf>
      <fill>
        <patternFill>
          <bgColor rgb="FFFBB3A7"/>
        </patternFill>
      </fill>
    </dxf>
    <dxf>
      <fill>
        <patternFill>
          <bgColor rgb="FFFBB3A7"/>
        </patternFill>
      </fill>
    </dxf>
    <dxf>
      <fill>
        <patternFill>
          <bgColor rgb="FFCBE3BB"/>
        </patternFill>
      </fill>
    </dxf>
    <dxf>
      <fill>
        <patternFill>
          <bgColor rgb="FFCBE3BB"/>
        </patternFill>
      </fill>
    </dxf>
    <dxf>
      <fill>
        <patternFill>
          <bgColor rgb="FFFF0000"/>
        </patternFill>
      </fill>
    </dxf>
    <dxf>
      <fill>
        <patternFill>
          <bgColor rgb="FFFCC9C0"/>
        </patternFill>
      </fill>
    </dxf>
    <dxf>
      <fill>
        <patternFill>
          <bgColor rgb="FFCBE3BB"/>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65A5A6"/>
      <color rgb="FF467D74"/>
      <color rgb="FF5BA295"/>
      <color rgb="FF406767"/>
      <color rgb="FF194848"/>
      <color rgb="FF65A7A0"/>
      <color rgb="FFF7FBFA"/>
      <color rgb="FF518C81"/>
      <color rgb="FFF7FBFB"/>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7.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0.xml"/><Relationship Id="rId1" Type="http://schemas.microsoft.com/office/2011/relationships/chartStyle" Target="style10.xml"/></Relationships>
</file>

<file path=xl/charts/_rels/chart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2"/>
      <c:rotY val="10"/>
      <c:depthPercent val="100"/>
      <c:rAngAx val="0"/>
      <c:perspective val="10"/>
    </c:view3D>
    <c:floor>
      <c:thickness val="0"/>
      <c:spPr>
        <a:solidFill>
          <a:schemeClr val="accent6">
            <a:alpha val="2000"/>
          </a:schemeClr>
        </a:solidFill>
        <a:ln>
          <a:noFill/>
        </a:ln>
        <a:effectLst>
          <a:outerShdw blurRad="152400" dist="622300" dir="13260000" sx="90000" sy="-19000" rotWithShape="0">
            <a:prstClr val="black">
              <a:alpha val="15000"/>
            </a:prstClr>
          </a:outerShdw>
        </a:effectLst>
        <a:scene3d>
          <a:camera prst="orthographicFront"/>
          <a:lightRig rig="threePt" dir="t"/>
        </a:scene3d>
        <a:sp3d>
          <a:bevelT w="63500" h="63500"/>
        </a:sp3d>
      </c:spPr>
    </c:floor>
    <c:sideWall>
      <c:thickness val="0"/>
      <c:spPr>
        <a:noFill/>
        <a:ln>
          <a:noFill/>
        </a:ln>
        <a:effectLst/>
        <a:scene3d>
          <a:camera prst="orthographicFront"/>
          <a:lightRig rig="threePt" dir="t"/>
        </a:scene3d>
        <a:sp3d>
          <a:bevelT w="12700"/>
        </a:sp3d>
      </c:spPr>
    </c:sideWall>
    <c:backWall>
      <c:thickness val="0"/>
      <c:spPr>
        <a:noFill/>
        <a:ln>
          <a:noFill/>
        </a:ln>
        <a:effectLst/>
        <a:scene3d>
          <a:camera prst="orthographicFront"/>
          <a:lightRig rig="threePt" dir="t"/>
        </a:scene3d>
        <a:sp3d>
          <a:bevelT w="0" h="0"/>
        </a:sp3d>
      </c:spPr>
    </c:backWall>
    <c:plotArea>
      <c:layout>
        <c:manualLayout>
          <c:layoutTarget val="inner"/>
          <c:xMode val="edge"/>
          <c:yMode val="edge"/>
          <c:x val="9.0981264521231897E-2"/>
          <c:y val="6.2568303692641866E-2"/>
          <c:w val="0.84445968658856085"/>
          <c:h val="0.80001013031265833"/>
        </c:manualLayout>
      </c:layout>
      <c:bar3DChart>
        <c:barDir val="col"/>
        <c:grouping val="clustered"/>
        <c:varyColors val="0"/>
        <c:ser>
          <c:idx val="0"/>
          <c:order val="0"/>
          <c:spPr>
            <a:solidFill>
              <a:schemeClr val="accent1">
                <a:lumMod val="60000"/>
                <a:lumOff val="40000"/>
              </a:schemeClr>
            </a:solidFill>
            <a:ln w="9525" cap="flat" cmpd="sng" algn="ctr">
              <a:noFill/>
              <a:round/>
            </a:ln>
            <a:effectLst>
              <a:outerShdw blurRad="63500" dir="18900000" sy="23000" kx="-1200000" algn="bl" rotWithShape="0">
                <a:prstClr val="black">
                  <a:alpha val="35000"/>
                </a:prstClr>
              </a:outerShdw>
            </a:effectLst>
            <a:scene3d>
              <a:camera prst="orthographicFront"/>
              <a:lightRig rig="threePt" dir="t"/>
            </a:scene3d>
            <a:sp3d>
              <a:bevelT w="0" h="0"/>
              <a:contourClr>
                <a:srgbClr val="000000"/>
              </a:contourClr>
            </a:sp3d>
          </c:spPr>
          <c:invertIfNegative val="0"/>
          <c:dPt>
            <c:idx val="0"/>
            <c:invertIfNegative val="0"/>
            <c:bubble3D val="0"/>
            <c:spPr>
              <a:solidFill>
                <a:schemeClr val="accent2"/>
              </a:solidFill>
              <a:ln w="9525" cap="flat" cmpd="sng" algn="ctr">
                <a:noFill/>
                <a:round/>
              </a:ln>
              <a:effectLst>
                <a:outerShdw blurRad="63500" dir="18900000" sy="23000" kx="-1200000" algn="bl" rotWithShape="0">
                  <a:prstClr val="black">
                    <a:alpha val="35000"/>
                  </a:prstClr>
                </a:outerShdw>
              </a:effectLst>
              <a:scene3d>
                <a:camera prst="orthographicFront"/>
                <a:lightRig rig="threePt" dir="t"/>
              </a:scene3d>
              <a:sp3d>
                <a:bevelT w="0" h="0"/>
                <a:contourClr>
                  <a:srgbClr val="000000"/>
                </a:contourClr>
              </a:sp3d>
            </c:spPr>
            <c:extLst>
              <c:ext xmlns:c16="http://schemas.microsoft.com/office/drawing/2014/chart" uri="{C3380CC4-5D6E-409C-BE32-E72D297353CC}">
                <c16:uniqueId val="{00000001-A680-4878-BE7C-6E18D518070C}"/>
              </c:ext>
            </c:extLst>
          </c:dPt>
          <c:dPt>
            <c:idx val="1"/>
            <c:invertIfNegative val="0"/>
            <c:bubble3D val="0"/>
            <c:spPr>
              <a:solidFill>
                <a:schemeClr val="accent5"/>
              </a:solidFill>
              <a:ln w="9525" cap="flat" cmpd="sng" algn="ctr">
                <a:noFill/>
                <a:round/>
              </a:ln>
              <a:effectLst>
                <a:outerShdw blurRad="63500" dir="18900000" sy="23000" kx="-1200000" algn="bl" rotWithShape="0">
                  <a:prstClr val="black">
                    <a:alpha val="35000"/>
                  </a:prstClr>
                </a:outerShdw>
              </a:effectLst>
              <a:scene3d>
                <a:camera prst="orthographicFront"/>
                <a:lightRig rig="threePt" dir="t"/>
              </a:scene3d>
              <a:sp3d>
                <a:bevelT w="0" h="0"/>
                <a:contourClr>
                  <a:srgbClr val="000000"/>
                </a:contourClr>
              </a:sp3d>
            </c:spPr>
            <c:extLst>
              <c:ext xmlns:c16="http://schemas.microsoft.com/office/drawing/2014/chart" uri="{C3380CC4-5D6E-409C-BE32-E72D297353CC}">
                <c16:uniqueId val="{00000000-A680-4878-BE7C-6E18D518070C}"/>
              </c:ext>
            </c:extLst>
          </c:dPt>
          <c:dLbls>
            <c:dLbl>
              <c:idx val="0"/>
              <c:layout>
                <c:manualLayout>
                  <c:x val="2.752477832078137E-2"/>
                  <c:y val="-5.26880444604121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80-4878-BE7C-6E18D518070C}"/>
                </c:ext>
              </c:extLst>
            </c:dLbl>
            <c:dLbl>
              <c:idx val="1"/>
              <c:layout>
                <c:manualLayout>
                  <c:x val="2.4466469618472264E-2"/>
                  <c:y val="-4.74192400143709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80-4878-BE7C-6E18D518070C}"/>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cap="none" spc="0" baseline="0">
                    <a:ln w="0"/>
                    <a:solidFill>
                      <a:schemeClr val="tx1"/>
                    </a:solidFill>
                    <a:effectLst>
                      <a:outerShdw blurRad="38100" dist="19050" dir="2700000" algn="tl" rotWithShape="0">
                        <a:schemeClr val="dk1">
                          <a:alpha val="40000"/>
                        </a:schemeClr>
                      </a:outerShdw>
                    </a:effectLst>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'Aide budget'!$Q$4:$R$4</c:f>
              <c:strCache>
                <c:ptCount val="2"/>
                <c:pt idx="0">
                  <c:v>Montant actuel</c:v>
                </c:pt>
                <c:pt idx="1">
                  <c:v>Montant cible</c:v>
                </c:pt>
              </c:strCache>
            </c:strRef>
          </c:cat>
          <c:val>
            <c:numRef>
              <c:f>'Aide budget'!$Q$5:$R$5</c:f>
              <c:numCache>
                <c:formatCode>#\ ##0\ "€"</c:formatCode>
                <c:ptCount val="2"/>
                <c:pt idx="0">
                  <c:v>1588</c:v>
                </c:pt>
                <c:pt idx="1">
                  <c:v>2388</c:v>
                </c:pt>
              </c:numCache>
            </c:numRef>
          </c:val>
          <c:shape val="cylinder"/>
          <c:extLst>
            <c:ext xmlns:c16="http://schemas.microsoft.com/office/drawing/2014/chart" uri="{C3380CC4-5D6E-409C-BE32-E72D297353CC}">
              <c16:uniqueId val="{00000000-3D33-405F-BE84-EAB8269BF648}"/>
            </c:ext>
          </c:extLst>
        </c:ser>
        <c:dLbls>
          <c:showLegendKey val="0"/>
          <c:showVal val="1"/>
          <c:showCatName val="0"/>
          <c:showSerName val="0"/>
          <c:showPercent val="0"/>
          <c:showBubbleSize val="0"/>
        </c:dLbls>
        <c:gapWidth val="59"/>
        <c:gapDepth val="148"/>
        <c:shape val="box"/>
        <c:axId val="1447244335"/>
        <c:axId val="1447250095"/>
        <c:axId val="0"/>
      </c:bar3DChart>
      <c:catAx>
        <c:axId val="1447244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cap="none" spc="0" baseline="0">
                <a:ln w="0"/>
                <a:solidFill>
                  <a:schemeClr val="tx1"/>
                </a:solidFill>
                <a:effectLst>
                  <a:outerShdw blurRad="38100" dist="19050" dir="2700000" algn="tl" rotWithShape="0">
                    <a:schemeClr val="dk1">
                      <a:alpha val="40000"/>
                    </a:schemeClr>
                  </a:outerShdw>
                </a:effectLst>
                <a:latin typeface="+mn-lt"/>
                <a:ea typeface="+mn-ea"/>
                <a:cs typeface="+mn-cs"/>
              </a:defRPr>
            </a:pPr>
            <a:endParaRPr lang="fr-FR"/>
          </a:p>
        </c:txPr>
        <c:crossAx val="1447250095"/>
        <c:crosses val="autoZero"/>
        <c:auto val="1"/>
        <c:lblAlgn val="ctr"/>
        <c:lblOffset val="100"/>
        <c:noMultiLvlLbl val="0"/>
      </c:catAx>
      <c:valAx>
        <c:axId val="1447250095"/>
        <c:scaling>
          <c:orientation val="minMax"/>
        </c:scaling>
        <c:delete val="1"/>
        <c:axPos val="l"/>
        <c:numFmt formatCode="#\ ##0\ &quot;€&quot;" sourceLinked="1"/>
        <c:majorTickMark val="none"/>
        <c:minorTickMark val="none"/>
        <c:tickLblPos val="nextTo"/>
        <c:crossAx val="14472443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407748564861388"/>
          <c:y val="9.244389004502282E-2"/>
          <c:w val="0.56864631112623965"/>
          <c:h val="0.87424910889147023"/>
        </c:manualLayout>
      </c:layout>
      <c:pieChart>
        <c:varyColors val="1"/>
        <c:ser>
          <c:idx val="0"/>
          <c:order val="0"/>
          <c:tx>
            <c:v>Montant mensuel actuel</c:v>
          </c:tx>
          <c:spPr>
            <a:effectLst>
              <a:outerShdw sx="1000" sy="1000" rotWithShape="0">
                <a:prstClr val="black"/>
              </a:outerShdw>
            </a:effectLst>
            <a:scene3d>
              <a:camera prst="orthographicFront"/>
              <a:lightRig rig="threePt" dir="t"/>
            </a:scene3d>
            <a:sp3d>
              <a:bevelT w="38100" h="38100"/>
              <a:bevelB w="0" h="0"/>
            </a:sp3d>
          </c:spPr>
          <c:explosion val="3"/>
          <c:dPt>
            <c:idx val="0"/>
            <c:bubble3D val="0"/>
            <c:spPr>
              <a:solidFill>
                <a:schemeClr val="accent1"/>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1-FDBF-449E-ABF9-74C04A57E27E}"/>
              </c:ext>
            </c:extLst>
          </c:dPt>
          <c:dPt>
            <c:idx val="1"/>
            <c:bubble3D val="0"/>
            <c:spPr>
              <a:solidFill>
                <a:schemeClr val="accent3"/>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1-3C37-45D6-B909-E372E69E248E}"/>
              </c:ext>
            </c:extLst>
          </c:dPt>
          <c:dPt>
            <c:idx val="2"/>
            <c:bubble3D val="0"/>
            <c:spPr>
              <a:solidFill>
                <a:schemeClr val="accent5"/>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5-FDBF-449E-ABF9-74C04A57E27E}"/>
              </c:ext>
            </c:extLst>
          </c:dPt>
          <c:dPt>
            <c:idx val="3"/>
            <c:bubble3D val="0"/>
            <c:spPr>
              <a:solidFill>
                <a:schemeClr val="accent1">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7-FDBF-449E-ABF9-74C04A57E27E}"/>
              </c:ext>
            </c:extLst>
          </c:dPt>
          <c:dPt>
            <c:idx val="4"/>
            <c:bubble3D val="0"/>
            <c:spPr>
              <a:solidFill>
                <a:schemeClr val="accent3">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9-FDBF-449E-ABF9-74C04A57E27E}"/>
              </c:ext>
            </c:extLst>
          </c:dPt>
          <c:dPt>
            <c:idx val="5"/>
            <c:bubble3D val="0"/>
            <c:spPr>
              <a:solidFill>
                <a:schemeClr val="accent5">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B-FDBF-449E-ABF9-74C04A57E27E}"/>
              </c:ext>
            </c:extLst>
          </c:dPt>
          <c:dPt>
            <c:idx val="6"/>
            <c:bubble3D val="0"/>
            <c:spPr>
              <a:solidFill>
                <a:schemeClr val="accent1">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D-FDBF-449E-ABF9-74C04A57E27E}"/>
              </c:ext>
            </c:extLst>
          </c:dPt>
          <c:dPt>
            <c:idx val="7"/>
            <c:bubble3D val="0"/>
            <c:spPr>
              <a:solidFill>
                <a:schemeClr val="accent3">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F-FDBF-449E-ABF9-74C04A57E27E}"/>
              </c:ext>
            </c:extLst>
          </c:dPt>
          <c:dPt>
            <c:idx val="8"/>
            <c:bubble3D val="0"/>
            <c:spPr>
              <a:solidFill>
                <a:schemeClr val="accent5">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1-FDBF-449E-ABF9-74C04A57E27E}"/>
              </c:ext>
            </c:extLst>
          </c:dPt>
          <c:dPt>
            <c:idx val="9"/>
            <c:bubble3D val="0"/>
            <c:spPr>
              <a:solidFill>
                <a:schemeClr val="accent1">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3-FDBF-449E-ABF9-74C04A57E27E}"/>
              </c:ext>
            </c:extLst>
          </c:dPt>
          <c:dPt>
            <c:idx val="10"/>
            <c:bubble3D val="0"/>
            <c:spPr>
              <a:solidFill>
                <a:schemeClr val="accent3">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5-FDBF-449E-ABF9-74C04A57E27E}"/>
              </c:ext>
            </c:extLst>
          </c:dPt>
          <c:dPt>
            <c:idx val="11"/>
            <c:bubble3D val="0"/>
            <c:spPr>
              <a:solidFill>
                <a:schemeClr val="accent5">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7-FDBF-449E-ABF9-74C04A57E27E}"/>
              </c:ext>
            </c:extLst>
          </c:dPt>
          <c:dPt>
            <c:idx val="12"/>
            <c:bubble3D val="0"/>
            <c:spPr>
              <a:solidFill>
                <a:schemeClr val="accent1">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9-FDBF-449E-ABF9-74C04A57E27E}"/>
              </c:ext>
            </c:extLst>
          </c:dPt>
          <c:dPt>
            <c:idx val="13"/>
            <c:bubble3D val="0"/>
            <c:spPr>
              <a:solidFill>
                <a:schemeClr val="accent3">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B-FDBF-449E-ABF9-74C04A57E27E}"/>
              </c:ext>
            </c:extLst>
          </c:dPt>
          <c:dPt>
            <c:idx val="14"/>
            <c:bubble3D val="0"/>
            <c:spPr>
              <a:solidFill>
                <a:schemeClr val="accent5">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D-FDBF-449E-ABF9-74C04A57E27E}"/>
              </c:ext>
            </c:extLst>
          </c:dPt>
          <c:dPt>
            <c:idx val="15"/>
            <c:bubble3D val="0"/>
            <c:spPr>
              <a:solidFill>
                <a:schemeClr val="accent1">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1F-FDBF-449E-ABF9-74C04A57E27E}"/>
              </c:ext>
            </c:extLst>
          </c:dPt>
          <c:dPt>
            <c:idx val="16"/>
            <c:bubble3D val="0"/>
            <c:spPr>
              <a:solidFill>
                <a:schemeClr val="accent3">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1-FDBF-449E-ABF9-74C04A57E27E}"/>
              </c:ext>
            </c:extLst>
          </c:dPt>
          <c:dPt>
            <c:idx val="17"/>
            <c:bubble3D val="0"/>
            <c:spPr>
              <a:solidFill>
                <a:schemeClr val="accent5">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3-FDBF-449E-ABF9-74C04A57E27E}"/>
              </c:ext>
            </c:extLst>
          </c:dPt>
          <c:dPt>
            <c:idx val="18"/>
            <c:bubble3D val="0"/>
            <c:spPr>
              <a:solidFill>
                <a:schemeClr val="accent1">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5-FDBF-449E-ABF9-74C04A57E27E}"/>
              </c:ext>
            </c:extLst>
          </c:dPt>
          <c:dPt>
            <c:idx val="19"/>
            <c:bubble3D val="0"/>
            <c:spPr>
              <a:solidFill>
                <a:schemeClr val="accent3">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7-FDBF-449E-ABF9-74C04A57E27E}"/>
              </c:ext>
            </c:extLst>
          </c:dPt>
          <c:dPt>
            <c:idx val="20"/>
            <c:bubble3D val="0"/>
            <c:spPr>
              <a:solidFill>
                <a:schemeClr val="accent5">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9-FDBF-449E-ABF9-74C04A57E27E}"/>
              </c:ext>
            </c:extLst>
          </c:dPt>
          <c:dPt>
            <c:idx val="21"/>
            <c:bubble3D val="0"/>
            <c:spPr>
              <a:solidFill>
                <a:schemeClr val="accent1">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B-FDBF-449E-ABF9-74C04A57E27E}"/>
              </c:ext>
            </c:extLst>
          </c:dPt>
          <c:dPt>
            <c:idx val="22"/>
            <c:bubble3D val="0"/>
            <c:spPr>
              <a:solidFill>
                <a:schemeClr val="accent3">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D-FDBF-449E-ABF9-74C04A57E27E}"/>
              </c:ext>
            </c:extLst>
          </c:dPt>
          <c:dPt>
            <c:idx val="23"/>
            <c:bubble3D val="0"/>
            <c:spPr>
              <a:solidFill>
                <a:schemeClr val="accent5">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2F-FDBF-449E-ABF9-74C04A57E27E}"/>
              </c:ext>
            </c:extLst>
          </c:dPt>
          <c:dPt>
            <c:idx val="24"/>
            <c:bubble3D val="0"/>
            <c:spPr>
              <a:solidFill>
                <a:schemeClr val="accent1">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1-FDBF-449E-ABF9-74C04A57E27E}"/>
              </c:ext>
            </c:extLst>
          </c:dPt>
          <c:dPt>
            <c:idx val="25"/>
            <c:bubble3D val="0"/>
            <c:spPr>
              <a:solidFill>
                <a:schemeClr val="accent3">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3-FDBF-449E-ABF9-74C04A57E27E}"/>
              </c:ext>
            </c:extLst>
          </c:dPt>
          <c:dPt>
            <c:idx val="26"/>
            <c:bubble3D val="0"/>
            <c:spPr>
              <a:solidFill>
                <a:schemeClr val="accent5">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5-FDBF-449E-ABF9-74C04A57E27E}"/>
              </c:ext>
            </c:extLst>
          </c:dPt>
          <c:dPt>
            <c:idx val="27"/>
            <c:bubble3D val="0"/>
            <c:spPr>
              <a:solidFill>
                <a:schemeClr val="accent1"/>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7-FDBF-449E-ABF9-74C04A57E27E}"/>
              </c:ext>
            </c:extLst>
          </c:dPt>
          <c:dPt>
            <c:idx val="28"/>
            <c:bubble3D val="0"/>
            <c:spPr>
              <a:solidFill>
                <a:schemeClr val="accent3"/>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9-FDBF-449E-ABF9-74C04A57E27E}"/>
              </c:ext>
            </c:extLst>
          </c:dPt>
          <c:dPt>
            <c:idx val="29"/>
            <c:bubble3D val="0"/>
            <c:spPr>
              <a:solidFill>
                <a:schemeClr val="accent5"/>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B-FDBF-449E-ABF9-74C04A57E27E}"/>
              </c:ext>
            </c:extLst>
          </c:dPt>
          <c:dPt>
            <c:idx val="30"/>
            <c:bubble3D val="0"/>
            <c:spPr>
              <a:solidFill>
                <a:schemeClr val="accent1">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D-FDBF-449E-ABF9-74C04A57E27E}"/>
              </c:ext>
            </c:extLst>
          </c:dPt>
          <c:dPt>
            <c:idx val="31"/>
            <c:bubble3D val="0"/>
            <c:spPr>
              <a:solidFill>
                <a:schemeClr val="accent3">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3F-FDBF-449E-ABF9-74C04A57E27E}"/>
              </c:ext>
            </c:extLst>
          </c:dPt>
          <c:dPt>
            <c:idx val="32"/>
            <c:bubble3D val="0"/>
            <c:spPr>
              <a:solidFill>
                <a:schemeClr val="accent5">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1-FDBF-449E-ABF9-74C04A57E27E}"/>
              </c:ext>
            </c:extLst>
          </c:dPt>
          <c:dPt>
            <c:idx val="33"/>
            <c:bubble3D val="0"/>
            <c:spPr>
              <a:solidFill>
                <a:schemeClr val="accent1">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3-FDBF-449E-ABF9-74C04A57E27E}"/>
              </c:ext>
            </c:extLst>
          </c:dPt>
          <c:dPt>
            <c:idx val="34"/>
            <c:bubble3D val="0"/>
            <c:spPr>
              <a:solidFill>
                <a:schemeClr val="accent3">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5-FDBF-449E-ABF9-74C04A57E27E}"/>
              </c:ext>
            </c:extLst>
          </c:dPt>
          <c:dPt>
            <c:idx val="35"/>
            <c:bubble3D val="0"/>
            <c:spPr>
              <a:solidFill>
                <a:schemeClr val="accent5">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7-FDBF-449E-ABF9-74C04A57E27E}"/>
              </c:ext>
            </c:extLst>
          </c:dPt>
          <c:dPt>
            <c:idx val="36"/>
            <c:bubble3D val="0"/>
            <c:spPr>
              <a:solidFill>
                <a:schemeClr val="accent1">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9-FDBF-449E-ABF9-74C04A57E27E}"/>
              </c:ext>
            </c:extLst>
          </c:dPt>
          <c:dPt>
            <c:idx val="37"/>
            <c:bubble3D val="0"/>
            <c:spPr>
              <a:solidFill>
                <a:schemeClr val="accent3">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B-FDBF-449E-ABF9-74C04A57E27E}"/>
              </c:ext>
            </c:extLst>
          </c:dPt>
          <c:dPt>
            <c:idx val="38"/>
            <c:bubble3D val="0"/>
            <c:spPr>
              <a:solidFill>
                <a:schemeClr val="accent5">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D-FDBF-449E-ABF9-74C04A57E27E}"/>
              </c:ext>
            </c:extLst>
          </c:dPt>
          <c:dPt>
            <c:idx val="39"/>
            <c:bubble3D val="0"/>
            <c:spPr>
              <a:solidFill>
                <a:schemeClr val="accent1">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4F-FDBF-449E-ABF9-74C04A57E27E}"/>
              </c:ext>
            </c:extLst>
          </c:dPt>
          <c:dPt>
            <c:idx val="40"/>
            <c:bubble3D val="0"/>
            <c:spPr>
              <a:solidFill>
                <a:schemeClr val="accent3">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1-FDBF-449E-ABF9-74C04A57E27E}"/>
              </c:ext>
            </c:extLst>
          </c:dPt>
          <c:dPt>
            <c:idx val="41"/>
            <c:bubble3D val="0"/>
            <c:spPr>
              <a:solidFill>
                <a:schemeClr val="accent5">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3-FDBF-449E-ABF9-74C04A57E27E}"/>
              </c:ext>
            </c:extLst>
          </c:dPt>
          <c:dPt>
            <c:idx val="42"/>
            <c:bubble3D val="0"/>
            <c:spPr>
              <a:solidFill>
                <a:schemeClr val="accent1">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5-FDBF-449E-ABF9-74C04A57E27E}"/>
              </c:ext>
            </c:extLst>
          </c:dPt>
          <c:dPt>
            <c:idx val="43"/>
            <c:bubble3D val="0"/>
            <c:spPr>
              <a:solidFill>
                <a:schemeClr val="accent3">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7-FDBF-449E-ABF9-74C04A57E27E}"/>
              </c:ext>
            </c:extLst>
          </c:dPt>
          <c:dPt>
            <c:idx val="44"/>
            <c:bubble3D val="0"/>
            <c:spPr>
              <a:solidFill>
                <a:schemeClr val="accent5">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9-FDBF-449E-ABF9-74C04A57E27E}"/>
              </c:ext>
            </c:extLst>
          </c:dPt>
          <c:dPt>
            <c:idx val="45"/>
            <c:bubble3D val="0"/>
            <c:spPr>
              <a:solidFill>
                <a:schemeClr val="accent1">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B-FDBF-449E-ABF9-74C04A57E27E}"/>
              </c:ext>
            </c:extLst>
          </c:dPt>
          <c:dPt>
            <c:idx val="46"/>
            <c:bubble3D val="0"/>
            <c:spPr>
              <a:solidFill>
                <a:schemeClr val="accent3">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D-FDBF-449E-ABF9-74C04A57E27E}"/>
              </c:ext>
            </c:extLst>
          </c:dPt>
          <c:dPt>
            <c:idx val="47"/>
            <c:bubble3D val="0"/>
            <c:spPr>
              <a:solidFill>
                <a:schemeClr val="accent5">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5F-FDBF-449E-ABF9-74C04A57E27E}"/>
              </c:ext>
            </c:extLst>
          </c:dPt>
          <c:dPt>
            <c:idx val="48"/>
            <c:bubble3D val="0"/>
            <c:spPr>
              <a:solidFill>
                <a:schemeClr val="accent1">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1-FDBF-449E-ABF9-74C04A57E27E}"/>
              </c:ext>
            </c:extLst>
          </c:dPt>
          <c:dPt>
            <c:idx val="49"/>
            <c:bubble3D val="0"/>
            <c:spPr>
              <a:solidFill>
                <a:schemeClr val="accent3">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3-FDBF-449E-ABF9-74C04A57E27E}"/>
              </c:ext>
            </c:extLst>
          </c:dPt>
          <c:dPt>
            <c:idx val="50"/>
            <c:bubble3D val="0"/>
            <c:spPr>
              <a:solidFill>
                <a:schemeClr val="accent5">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5-FDBF-449E-ABF9-74C04A57E27E}"/>
              </c:ext>
            </c:extLst>
          </c:dPt>
          <c:dPt>
            <c:idx val="51"/>
            <c:bubble3D val="0"/>
            <c:spPr>
              <a:solidFill>
                <a:schemeClr val="accent1">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7-FDBF-449E-ABF9-74C04A57E27E}"/>
              </c:ext>
            </c:extLst>
          </c:dPt>
          <c:dPt>
            <c:idx val="52"/>
            <c:bubble3D val="0"/>
            <c:spPr>
              <a:solidFill>
                <a:schemeClr val="accent3">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9-FDBF-449E-ABF9-74C04A57E27E}"/>
              </c:ext>
            </c:extLst>
          </c:dPt>
          <c:dPt>
            <c:idx val="53"/>
            <c:bubble3D val="0"/>
            <c:spPr>
              <a:solidFill>
                <a:schemeClr val="accent5">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B-FDBF-449E-ABF9-74C04A57E27E}"/>
              </c:ext>
            </c:extLst>
          </c:dPt>
          <c:dPt>
            <c:idx val="54"/>
            <c:bubble3D val="0"/>
            <c:spPr>
              <a:solidFill>
                <a:schemeClr val="accent1"/>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D-FDBF-449E-ABF9-74C04A57E27E}"/>
              </c:ext>
            </c:extLst>
          </c:dPt>
          <c:dPt>
            <c:idx val="55"/>
            <c:bubble3D val="0"/>
            <c:spPr>
              <a:solidFill>
                <a:schemeClr val="accent3"/>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6F-FDBF-449E-ABF9-74C04A57E27E}"/>
              </c:ext>
            </c:extLst>
          </c:dPt>
          <c:dPt>
            <c:idx val="56"/>
            <c:bubble3D val="0"/>
            <c:spPr>
              <a:solidFill>
                <a:schemeClr val="accent5"/>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1-FDBF-449E-ABF9-74C04A57E27E}"/>
              </c:ext>
            </c:extLst>
          </c:dPt>
          <c:dPt>
            <c:idx val="57"/>
            <c:bubble3D val="0"/>
            <c:spPr>
              <a:solidFill>
                <a:schemeClr val="accent1">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3-FDBF-449E-ABF9-74C04A57E27E}"/>
              </c:ext>
            </c:extLst>
          </c:dPt>
          <c:dPt>
            <c:idx val="58"/>
            <c:bubble3D val="0"/>
            <c:spPr>
              <a:solidFill>
                <a:schemeClr val="accent3">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5-FDBF-449E-ABF9-74C04A57E27E}"/>
              </c:ext>
            </c:extLst>
          </c:dPt>
          <c:dPt>
            <c:idx val="59"/>
            <c:bubble3D val="0"/>
            <c:spPr>
              <a:solidFill>
                <a:schemeClr val="accent5">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7-FDBF-449E-ABF9-74C04A57E27E}"/>
              </c:ext>
            </c:extLst>
          </c:dPt>
          <c:dPt>
            <c:idx val="60"/>
            <c:bubble3D val="0"/>
            <c:spPr>
              <a:solidFill>
                <a:schemeClr val="accent1">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9-FDBF-449E-ABF9-74C04A57E27E}"/>
              </c:ext>
            </c:extLst>
          </c:dPt>
          <c:dPt>
            <c:idx val="61"/>
            <c:bubble3D val="0"/>
            <c:spPr>
              <a:solidFill>
                <a:schemeClr val="accent3">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B-FDBF-449E-ABF9-74C04A57E27E}"/>
              </c:ext>
            </c:extLst>
          </c:dPt>
          <c:dPt>
            <c:idx val="62"/>
            <c:bubble3D val="0"/>
            <c:spPr>
              <a:solidFill>
                <a:schemeClr val="accent5">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D-FDBF-449E-ABF9-74C04A57E27E}"/>
              </c:ext>
            </c:extLst>
          </c:dPt>
          <c:dPt>
            <c:idx val="63"/>
            <c:bubble3D val="0"/>
            <c:spPr>
              <a:solidFill>
                <a:schemeClr val="accent1">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7F-FDBF-449E-ABF9-74C04A57E27E}"/>
              </c:ext>
            </c:extLst>
          </c:dPt>
          <c:dPt>
            <c:idx val="64"/>
            <c:bubble3D val="0"/>
            <c:spPr>
              <a:solidFill>
                <a:schemeClr val="accent3">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1-FDBF-449E-ABF9-74C04A57E27E}"/>
              </c:ext>
            </c:extLst>
          </c:dPt>
          <c:dPt>
            <c:idx val="65"/>
            <c:bubble3D val="0"/>
            <c:spPr>
              <a:solidFill>
                <a:schemeClr val="accent5">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3-FDBF-449E-ABF9-74C04A57E27E}"/>
              </c:ext>
            </c:extLst>
          </c:dPt>
          <c:dPt>
            <c:idx val="66"/>
            <c:bubble3D val="0"/>
            <c:spPr>
              <a:solidFill>
                <a:schemeClr val="accent1">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5-FDBF-449E-ABF9-74C04A57E27E}"/>
              </c:ext>
            </c:extLst>
          </c:dPt>
          <c:dPt>
            <c:idx val="67"/>
            <c:bubble3D val="0"/>
            <c:spPr>
              <a:solidFill>
                <a:schemeClr val="accent3">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7-FDBF-449E-ABF9-74C04A57E27E}"/>
              </c:ext>
            </c:extLst>
          </c:dPt>
          <c:dPt>
            <c:idx val="68"/>
            <c:bubble3D val="0"/>
            <c:spPr>
              <a:solidFill>
                <a:schemeClr val="accent5">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9-FDBF-449E-ABF9-74C04A57E27E}"/>
              </c:ext>
            </c:extLst>
          </c:dPt>
          <c:dPt>
            <c:idx val="69"/>
            <c:bubble3D val="0"/>
            <c:spPr>
              <a:solidFill>
                <a:schemeClr val="accent1">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B-FDBF-449E-ABF9-74C04A57E27E}"/>
              </c:ext>
            </c:extLst>
          </c:dPt>
          <c:dPt>
            <c:idx val="70"/>
            <c:bubble3D val="0"/>
            <c:spPr>
              <a:solidFill>
                <a:schemeClr val="accent3">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D-FDBF-449E-ABF9-74C04A57E27E}"/>
              </c:ext>
            </c:extLst>
          </c:dPt>
          <c:dPt>
            <c:idx val="71"/>
            <c:bubble3D val="0"/>
            <c:spPr>
              <a:solidFill>
                <a:schemeClr val="accent5">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8F-FDBF-449E-ABF9-74C04A57E27E}"/>
              </c:ext>
            </c:extLst>
          </c:dPt>
          <c:dPt>
            <c:idx val="72"/>
            <c:bubble3D val="0"/>
            <c:spPr>
              <a:solidFill>
                <a:schemeClr val="accent1">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1-FDBF-449E-ABF9-74C04A57E27E}"/>
              </c:ext>
            </c:extLst>
          </c:dPt>
          <c:dPt>
            <c:idx val="73"/>
            <c:bubble3D val="0"/>
            <c:spPr>
              <a:solidFill>
                <a:schemeClr val="accent3">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3-FDBF-449E-ABF9-74C04A57E27E}"/>
              </c:ext>
            </c:extLst>
          </c:dPt>
          <c:dPt>
            <c:idx val="74"/>
            <c:bubble3D val="0"/>
            <c:spPr>
              <a:solidFill>
                <a:schemeClr val="accent5">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5-FDBF-449E-ABF9-74C04A57E27E}"/>
              </c:ext>
            </c:extLst>
          </c:dPt>
          <c:dPt>
            <c:idx val="75"/>
            <c:bubble3D val="0"/>
            <c:spPr>
              <a:solidFill>
                <a:schemeClr val="accent1">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7-FDBF-449E-ABF9-74C04A57E27E}"/>
              </c:ext>
            </c:extLst>
          </c:dPt>
          <c:dPt>
            <c:idx val="76"/>
            <c:bubble3D val="0"/>
            <c:spPr>
              <a:solidFill>
                <a:schemeClr val="accent3">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9-FDBF-449E-ABF9-74C04A57E27E}"/>
              </c:ext>
            </c:extLst>
          </c:dPt>
          <c:dPt>
            <c:idx val="77"/>
            <c:bubble3D val="0"/>
            <c:spPr>
              <a:solidFill>
                <a:schemeClr val="accent5">
                  <a:lumMod val="7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B-FDBF-449E-ABF9-74C04A57E27E}"/>
              </c:ext>
            </c:extLst>
          </c:dPt>
          <c:dPt>
            <c:idx val="78"/>
            <c:bubble3D val="0"/>
            <c:spPr>
              <a:solidFill>
                <a:schemeClr val="accent1">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D-FDBF-449E-ABF9-74C04A57E27E}"/>
              </c:ext>
            </c:extLst>
          </c:dPt>
          <c:dPt>
            <c:idx val="79"/>
            <c:bubble3D val="0"/>
            <c:spPr>
              <a:solidFill>
                <a:schemeClr val="accent3">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9F-FDBF-449E-ABF9-74C04A57E27E}"/>
              </c:ext>
            </c:extLst>
          </c:dPt>
          <c:dPt>
            <c:idx val="80"/>
            <c:bubble3D val="0"/>
            <c:spPr>
              <a:solidFill>
                <a:schemeClr val="accent5">
                  <a:lumMod val="50000"/>
                  <a:lumOff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1-FDBF-449E-ABF9-74C04A57E27E}"/>
              </c:ext>
            </c:extLst>
          </c:dPt>
          <c:dPt>
            <c:idx val="81"/>
            <c:bubble3D val="0"/>
            <c:spPr>
              <a:solidFill>
                <a:schemeClr val="accent1"/>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3-FDBF-449E-ABF9-74C04A57E27E}"/>
              </c:ext>
            </c:extLst>
          </c:dPt>
          <c:dPt>
            <c:idx val="82"/>
            <c:bubble3D val="0"/>
            <c:spPr>
              <a:solidFill>
                <a:schemeClr val="accent3"/>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5-FDBF-449E-ABF9-74C04A57E27E}"/>
              </c:ext>
            </c:extLst>
          </c:dPt>
          <c:dPt>
            <c:idx val="83"/>
            <c:bubble3D val="0"/>
            <c:spPr>
              <a:solidFill>
                <a:schemeClr val="accent5"/>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7-FDBF-449E-ABF9-74C04A57E27E}"/>
              </c:ext>
            </c:extLst>
          </c:dPt>
          <c:dPt>
            <c:idx val="84"/>
            <c:bubble3D val="0"/>
            <c:spPr>
              <a:solidFill>
                <a:schemeClr val="accent1">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9-FDBF-449E-ABF9-74C04A57E27E}"/>
              </c:ext>
            </c:extLst>
          </c:dPt>
          <c:dPt>
            <c:idx val="85"/>
            <c:bubble3D val="0"/>
            <c:spPr>
              <a:solidFill>
                <a:schemeClr val="accent3">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B-FDBF-449E-ABF9-74C04A57E27E}"/>
              </c:ext>
            </c:extLst>
          </c:dPt>
          <c:dPt>
            <c:idx val="86"/>
            <c:bubble3D val="0"/>
            <c:spPr>
              <a:solidFill>
                <a:schemeClr val="accent5">
                  <a:lumMod val="6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D-FDBF-449E-ABF9-74C04A57E27E}"/>
              </c:ext>
            </c:extLst>
          </c:dPt>
          <c:dPt>
            <c:idx val="87"/>
            <c:bubble3D val="0"/>
            <c:spPr>
              <a:solidFill>
                <a:schemeClr val="accent1">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AF-FDBF-449E-ABF9-74C04A57E27E}"/>
              </c:ext>
            </c:extLst>
          </c:dPt>
          <c:dPt>
            <c:idx val="88"/>
            <c:bubble3D val="0"/>
            <c:spPr>
              <a:solidFill>
                <a:schemeClr val="accent3">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1-FDBF-449E-ABF9-74C04A57E27E}"/>
              </c:ext>
            </c:extLst>
          </c:dPt>
          <c:dPt>
            <c:idx val="89"/>
            <c:bubble3D val="0"/>
            <c:spPr>
              <a:solidFill>
                <a:schemeClr val="accent5">
                  <a:lumMod val="80000"/>
                  <a:lumOff val="2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3-FDBF-449E-ABF9-74C04A57E27E}"/>
              </c:ext>
            </c:extLst>
          </c:dPt>
          <c:dPt>
            <c:idx val="90"/>
            <c:bubble3D val="0"/>
            <c:spPr>
              <a:solidFill>
                <a:schemeClr val="accent1">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5-FDBF-449E-ABF9-74C04A57E27E}"/>
              </c:ext>
            </c:extLst>
          </c:dPt>
          <c:dPt>
            <c:idx val="91"/>
            <c:bubble3D val="0"/>
            <c:spPr>
              <a:solidFill>
                <a:schemeClr val="accent3">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7-FDBF-449E-ABF9-74C04A57E27E}"/>
              </c:ext>
            </c:extLst>
          </c:dPt>
          <c:dPt>
            <c:idx val="92"/>
            <c:bubble3D val="0"/>
            <c:spPr>
              <a:solidFill>
                <a:schemeClr val="accent5">
                  <a:lumMod val="8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9-FDBF-449E-ABF9-74C04A57E27E}"/>
              </c:ext>
            </c:extLst>
          </c:dPt>
          <c:dPt>
            <c:idx val="93"/>
            <c:bubble3D val="0"/>
            <c:spPr>
              <a:solidFill>
                <a:schemeClr val="accent1">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B-FDBF-449E-ABF9-74C04A57E27E}"/>
              </c:ext>
            </c:extLst>
          </c:dPt>
          <c:dPt>
            <c:idx val="94"/>
            <c:bubble3D val="0"/>
            <c:spPr>
              <a:solidFill>
                <a:schemeClr val="accent3">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D-FDBF-449E-ABF9-74C04A57E27E}"/>
              </c:ext>
            </c:extLst>
          </c:dPt>
          <c:dPt>
            <c:idx val="95"/>
            <c:bubble3D val="0"/>
            <c:spPr>
              <a:solidFill>
                <a:schemeClr val="accent5">
                  <a:lumMod val="60000"/>
                  <a:lumOff val="4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BF-FDBF-449E-ABF9-74C04A57E27E}"/>
              </c:ext>
            </c:extLst>
          </c:dPt>
          <c:dPt>
            <c:idx val="96"/>
            <c:bubble3D val="0"/>
            <c:spPr>
              <a:solidFill>
                <a:schemeClr val="accent1">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5-3C37-45D6-B909-E372E69E248E}"/>
              </c:ext>
            </c:extLst>
          </c:dPt>
          <c:dPt>
            <c:idx val="97"/>
            <c:bubble3D val="0"/>
            <c:spPr>
              <a:solidFill>
                <a:schemeClr val="accent3">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4-3C37-45D6-B909-E372E69E248E}"/>
              </c:ext>
            </c:extLst>
          </c:dPt>
          <c:dPt>
            <c:idx val="98"/>
            <c:bubble3D val="0"/>
            <c:spPr>
              <a:solidFill>
                <a:schemeClr val="accent5">
                  <a:lumMod val="5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3-3C37-45D6-B909-E372E69E248E}"/>
              </c:ext>
            </c:extLst>
          </c:dPt>
          <c:dPt>
            <c:idx val="99"/>
            <c:bubble3D val="0"/>
            <c:spPr>
              <a:solidFill>
                <a:schemeClr val="accent1">
                  <a:lumMod val="70000"/>
                  <a:lumOff val="30000"/>
                </a:schemeClr>
              </a:solidFill>
              <a:ln>
                <a:noFill/>
              </a:ln>
              <a:effectLst>
                <a:outerShdw sx="1000" sy="1000" rotWithShape="0">
                  <a:prstClr val="black"/>
                </a:outerShdw>
              </a:effectLst>
              <a:scene3d>
                <a:camera prst="orthographicFront"/>
                <a:lightRig rig="threePt" dir="t"/>
              </a:scene3d>
              <a:sp3d>
                <a:bevelT w="38100" h="38100"/>
                <a:bevelB w="0" h="0"/>
              </a:sp3d>
            </c:spPr>
            <c:extLst>
              <c:ext xmlns:c16="http://schemas.microsoft.com/office/drawing/2014/chart" uri="{C3380CC4-5D6E-409C-BE32-E72D297353CC}">
                <c16:uniqueId val="{00000002-3C37-45D6-B909-E372E69E248E}"/>
              </c:ext>
            </c:extLst>
          </c:dPt>
          <c:dLbls>
            <c:dLbl>
              <c:idx val="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1-FDBF-449E-ABF9-74C04A57E27E}"/>
                </c:ext>
              </c:extLst>
            </c:dLbl>
            <c:dLbl>
              <c:idx val="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1-3C37-45D6-B909-E372E69E248E}"/>
                </c:ext>
              </c:extLst>
            </c:dLbl>
            <c:dLbl>
              <c:idx val="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5-FDBF-449E-ABF9-74C04A57E27E}"/>
                </c:ext>
              </c:extLst>
            </c:dLbl>
            <c:dLbl>
              <c:idx val="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7-FDBF-449E-ABF9-74C04A57E27E}"/>
                </c:ext>
              </c:extLst>
            </c:dLbl>
            <c:dLbl>
              <c:idx val="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9-FDBF-449E-ABF9-74C04A57E27E}"/>
                </c:ext>
              </c:extLst>
            </c:dLbl>
            <c:dLbl>
              <c:idx val="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B-FDBF-449E-ABF9-74C04A57E27E}"/>
                </c:ext>
              </c:extLst>
            </c:dLbl>
            <c:dLbl>
              <c:idx val="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D-FDBF-449E-ABF9-74C04A57E27E}"/>
                </c:ext>
              </c:extLst>
            </c:dLbl>
            <c:dLbl>
              <c:idx val="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F-FDBF-449E-ABF9-74C04A57E27E}"/>
                </c:ext>
              </c:extLst>
            </c:dLbl>
            <c:dLbl>
              <c:idx val="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1-FDBF-449E-ABF9-74C04A57E27E}"/>
                </c:ext>
              </c:extLst>
            </c:dLbl>
            <c:dLbl>
              <c:idx val="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3-FDBF-449E-ABF9-74C04A57E27E}"/>
                </c:ext>
              </c:extLst>
            </c:dLbl>
            <c:dLbl>
              <c:idx val="1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5-FDBF-449E-ABF9-74C04A57E27E}"/>
                </c:ext>
              </c:extLst>
            </c:dLbl>
            <c:dLbl>
              <c:idx val="1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7-FDBF-449E-ABF9-74C04A57E27E}"/>
                </c:ext>
              </c:extLst>
            </c:dLbl>
            <c:dLbl>
              <c:idx val="1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9-FDBF-449E-ABF9-74C04A57E27E}"/>
                </c:ext>
              </c:extLst>
            </c:dLbl>
            <c:dLbl>
              <c:idx val="1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B-FDBF-449E-ABF9-74C04A57E27E}"/>
                </c:ext>
              </c:extLst>
            </c:dLbl>
            <c:dLbl>
              <c:idx val="1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D-FDBF-449E-ABF9-74C04A57E27E}"/>
                </c:ext>
              </c:extLst>
            </c:dLbl>
            <c:dLbl>
              <c:idx val="1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1F-FDBF-449E-ABF9-74C04A57E27E}"/>
                </c:ext>
              </c:extLst>
            </c:dLbl>
            <c:dLbl>
              <c:idx val="1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1-FDBF-449E-ABF9-74C04A57E27E}"/>
                </c:ext>
              </c:extLst>
            </c:dLbl>
            <c:dLbl>
              <c:idx val="1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3-FDBF-449E-ABF9-74C04A57E27E}"/>
                </c:ext>
              </c:extLst>
            </c:dLbl>
            <c:dLbl>
              <c:idx val="1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5-FDBF-449E-ABF9-74C04A57E27E}"/>
                </c:ext>
              </c:extLst>
            </c:dLbl>
            <c:dLbl>
              <c:idx val="1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7-FDBF-449E-ABF9-74C04A57E27E}"/>
                </c:ext>
              </c:extLst>
            </c:dLbl>
            <c:dLbl>
              <c:idx val="2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9-FDBF-449E-ABF9-74C04A57E27E}"/>
                </c:ext>
              </c:extLst>
            </c:dLbl>
            <c:dLbl>
              <c:idx val="2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B-FDBF-449E-ABF9-74C04A57E27E}"/>
                </c:ext>
              </c:extLst>
            </c:dLbl>
            <c:dLbl>
              <c:idx val="2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D-FDBF-449E-ABF9-74C04A57E27E}"/>
                </c:ext>
              </c:extLst>
            </c:dLbl>
            <c:dLbl>
              <c:idx val="2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2F-FDBF-449E-ABF9-74C04A57E27E}"/>
                </c:ext>
              </c:extLst>
            </c:dLbl>
            <c:dLbl>
              <c:idx val="2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1-FDBF-449E-ABF9-74C04A57E27E}"/>
                </c:ext>
              </c:extLst>
            </c:dLbl>
            <c:dLbl>
              <c:idx val="2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3-FDBF-449E-ABF9-74C04A57E27E}"/>
                </c:ext>
              </c:extLst>
            </c:dLbl>
            <c:dLbl>
              <c:idx val="2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5-FDBF-449E-ABF9-74C04A57E27E}"/>
                </c:ext>
              </c:extLst>
            </c:dLbl>
            <c:dLbl>
              <c:idx val="2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7-FDBF-449E-ABF9-74C04A57E27E}"/>
                </c:ext>
              </c:extLst>
            </c:dLbl>
            <c:dLbl>
              <c:idx val="2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9-FDBF-449E-ABF9-74C04A57E27E}"/>
                </c:ext>
              </c:extLst>
            </c:dLbl>
            <c:dLbl>
              <c:idx val="2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B-FDBF-449E-ABF9-74C04A57E27E}"/>
                </c:ext>
              </c:extLst>
            </c:dLbl>
            <c:dLbl>
              <c:idx val="3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D-FDBF-449E-ABF9-74C04A57E27E}"/>
                </c:ext>
              </c:extLst>
            </c:dLbl>
            <c:dLbl>
              <c:idx val="3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3F-FDBF-449E-ABF9-74C04A57E27E}"/>
                </c:ext>
              </c:extLst>
            </c:dLbl>
            <c:dLbl>
              <c:idx val="3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1-FDBF-449E-ABF9-74C04A57E27E}"/>
                </c:ext>
              </c:extLst>
            </c:dLbl>
            <c:dLbl>
              <c:idx val="3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3-FDBF-449E-ABF9-74C04A57E27E}"/>
                </c:ext>
              </c:extLst>
            </c:dLbl>
            <c:dLbl>
              <c:idx val="3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5-FDBF-449E-ABF9-74C04A57E27E}"/>
                </c:ext>
              </c:extLst>
            </c:dLbl>
            <c:dLbl>
              <c:idx val="3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7-FDBF-449E-ABF9-74C04A57E27E}"/>
                </c:ext>
              </c:extLst>
            </c:dLbl>
            <c:dLbl>
              <c:idx val="3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9-FDBF-449E-ABF9-74C04A57E27E}"/>
                </c:ext>
              </c:extLst>
            </c:dLbl>
            <c:dLbl>
              <c:idx val="3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B-FDBF-449E-ABF9-74C04A57E27E}"/>
                </c:ext>
              </c:extLst>
            </c:dLbl>
            <c:dLbl>
              <c:idx val="3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D-FDBF-449E-ABF9-74C04A57E27E}"/>
                </c:ext>
              </c:extLst>
            </c:dLbl>
            <c:dLbl>
              <c:idx val="3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4F-FDBF-449E-ABF9-74C04A57E27E}"/>
                </c:ext>
              </c:extLst>
            </c:dLbl>
            <c:dLbl>
              <c:idx val="4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1-FDBF-449E-ABF9-74C04A57E27E}"/>
                </c:ext>
              </c:extLst>
            </c:dLbl>
            <c:dLbl>
              <c:idx val="4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3-FDBF-449E-ABF9-74C04A57E27E}"/>
                </c:ext>
              </c:extLst>
            </c:dLbl>
            <c:dLbl>
              <c:idx val="4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5-FDBF-449E-ABF9-74C04A57E27E}"/>
                </c:ext>
              </c:extLst>
            </c:dLbl>
            <c:dLbl>
              <c:idx val="4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7-FDBF-449E-ABF9-74C04A57E27E}"/>
                </c:ext>
              </c:extLst>
            </c:dLbl>
            <c:dLbl>
              <c:idx val="4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9-FDBF-449E-ABF9-74C04A57E27E}"/>
                </c:ext>
              </c:extLst>
            </c:dLbl>
            <c:dLbl>
              <c:idx val="4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B-FDBF-449E-ABF9-74C04A57E27E}"/>
                </c:ext>
              </c:extLst>
            </c:dLbl>
            <c:dLbl>
              <c:idx val="4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D-FDBF-449E-ABF9-74C04A57E27E}"/>
                </c:ext>
              </c:extLst>
            </c:dLbl>
            <c:dLbl>
              <c:idx val="4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5F-FDBF-449E-ABF9-74C04A57E27E}"/>
                </c:ext>
              </c:extLst>
            </c:dLbl>
            <c:dLbl>
              <c:idx val="4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1-FDBF-449E-ABF9-74C04A57E27E}"/>
                </c:ext>
              </c:extLst>
            </c:dLbl>
            <c:dLbl>
              <c:idx val="4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3-FDBF-449E-ABF9-74C04A57E27E}"/>
                </c:ext>
              </c:extLst>
            </c:dLbl>
            <c:dLbl>
              <c:idx val="5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5-FDBF-449E-ABF9-74C04A57E27E}"/>
                </c:ext>
              </c:extLst>
            </c:dLbl>
            <c:dLbl>
              <c:idx val="5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7-FDBF-449E-ABF9-74C04A57E27E}"/>
                </c:ext>
              </c:extLst>
            </c:dLbl>
            <c:dLbl>
              <c:idx val="5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9-FDBF-449E-ABF9-74C04A57E27E}"/>
                </c:ext>
              </c:extLst>
            </c:dLbl>
            <c:dLbl>
              <c:idx val="5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B-FDBF-449E-ABF9-74C04A57E27E}"/>
                </c:ext>
              </c:extLst>
            </c:dLbl>
            <c:dLbl>
              <c:idx val="5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D-FDBF-449E-ABF9-74C04A57E27E}"/>
                </c:ext>
              </c:extLst>
            </c:dLbl>
            <c:dLbl>
              <c:idx val="5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6F-FDBF-449E-ABF9-74C04A57E27E}"/>
                </c:ext>
              </c:extLst>
            </c:dLbl>
            <c:dLbl>
              <c:idx val="5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1-FDBF-449E-ABF9-74C04A57E27E}"/>
                </c:ext>
              </c:extLst>
            </c:dLbl>
            <c:dLbl>
              <c:idx val="5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3-FDBF-449E-ABF9-74C04A57E27E}"/>
                </c:ext>
              </c:extLst>
            </c:dLbl>
            <c:dLbl>
              <c:idx val="5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5-FDBF-449E-ABF9-74C04A57E27E}"/>
                </c:ext>
              </c:extLst>
            </c:dLbl>
            <c:dLbl>
              <c:idx val="5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7-FDBF-449E-ABF9-74C04A57E27E}"/>
                </c:ext>
              </c:extLst>
            </c:dLbl>
            <c:dLbl>
              <c:idx val="6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9-FDBF-449E-ABF9-74C04A57E27E}"/>
                </c:ext>
              </c:extLst>
            </c:dLbl>
            <c:dLbl>
              <c:idx val="6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B-FDBF-449E-ABF9-74C04A57E27E}"/>
                </c:ext>
              </c:extLst>
            </c:dLbl>
            <c:dLbl>
              <c:idx val="6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D-FDBF-449E-ABF9-74C04A57E27E}"/>
                </c:ext>
              </c:extLst>
            </c:dLbl>
            <c:dLbl>
              <c:idx val="6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7F-FDBF-449E-ABF9-74C04A57E27E}"/>
                </c:ext>
              </c:extLst>
            </c:dLbl>
            <c:dLbl>
              <c:idx val="6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1-FDBF-449E-ABF9-74C04A57E27E}"/>
                </c:ext>
              </c:extLst>
            </c:dLbl>
            <c:dLbl>
              <c:idx val="6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3-FDBF-449E-ABF9-74C04A57E27E}"/>
                </c:ext>
              </c:extLst>
            </c:dLbl>
            <c:dLbl>
              <c:idx val="6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5-FDBF-449E-ABF9-74C04A57E27E}"/>
                </c:ext>
              </c:extLst>
            </c:dLbl>
            <c:dLbl>
              <c:idx val="6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7-FDBF-449E-ABF9-74C04A57E27E}"/>
                </c:ext>
              </c:extLst>
            </c:dLbl>
            <c:dLbl>
              <c:idx val="6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9-FDBF-449E-ABF9-74C04A57E27E}"/>
                </c:ext>
              </c:extLst>
            </c:dLbl>
            <c:dLbl>
              <c:idx val="6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B-FDBF-449E-ABF9-74C04A57E27E}"/>
                </c:ext>
              </c:extLst>
            </c:dLbl>
            <c:dLbl>
              <c:idx val="7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D-FDBF-449E-ABF9-74C04A57E27E}"/>
                </c:ext>
              </c:extLst>
            </c:dLbl>
            <c:dLbl>
              <c:idx val="7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8F-FDBF-449E-ABF9-74C04A57E27E}"/>
                </c:ext>
              </c:extLst>
            </c:dLbl>
            <c:dLbl>
              <c:idx val="7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1-FDBF-449E-ABF9-74C04A57E27E}"/>
                </c:ext>
              </c:extLst>
            </c:dLbl>
            <c:dLbl>
              <c:idx val="7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3-FDBF-449E-ABF9-74C04A57E27E}"/>
                </c:ext>
              </c:extLst>
            </c:dLbl>
            <c:dLbl>
              <c:idx val="7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5-FDBF-449E-ABF9-74C04A57E27E}"/>
                </c:ext>
              </c:extLst>
            </c:dLbl>
            <c:dLbl>
              <c:idx val="7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7-FDBF-449E-ABF9-74C04A57E27E}"/>
                </c:ext>
              </c:extLst>
            </c:dLbl>
            <c:dLbl>
              <c:idx val="7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9-FDBF-449E-ABF9-74C04A57E27E}"/>
                </c:ext>
              </c:extLst>
            </c:dLbl>
            <c:dLbl>
              <c:idx val="7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B-FDBF-449E-ABF9-74C04A57E27E}"/>
                </c:ext>
              </c:extLst>
            </c:dLbl>
            <c:dLbl>
              <c:idx val="7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D-FDBF-449E-ABF9-74C04A57E27E}"/>
                </c:ext>
              </c:extLst>
            </c:dLbl>
            <c:dLbl>
              <c:idx val="7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9F-FDBF-449E-ABF9-74C04A57E27E}"/>
                </c:ext>
              </c:extLst>
            </c:dLbl>
            <c:dLbl>
              <c:idx val="8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1-FDBF-449E-ABF9-74C04A57E27E}"/>
                </c:ext>
              </c:extLst>
            </c:dLbl>
            <c:dLbl>
              <c:idx val="8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3-FDBF-449E-ABF9-74C04A57E27E}"/>
                </c:ext>
              </c:extLst>
            </c:dLbl>
            <c:dLbl>
              <c:idx val="8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5-FDBF-449E-ABF9-74C04A57E27E}"/>
                </c:ext>
              </c:extLst>
            </c:dLbl>
            <c:dLbl>
              <c:idx val="8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7-FDBF-449E-ABF9-74C04A57E27E}"/>
                </c:ext>
              </c:extLst>
            </c:dLbl>
            <c:dLbl>
              <c:idx val="8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9-FDBF-449E-ABF9-74C04A57E27E}"/>
                </c:ext>
              </c:extLst>
            </c:dLbl>
            <c:dLbl>
              <c:idx val="8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B-FDBF-449E-ABF9-74C04A57E27E}"/>
                </c:ext>
              </c:extLst>
            </c:dLbl>
            <c:dLbl>
              <c:idx val="8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D-FDBF-449E-ABF9-74C04A57E27E}"/>
                </c:ext>
              </c:extLst>
            </c:dLbl>
            <c:dLbl>
              <c:idx val="8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AF-FDBF-449E-ABF9-74C04A57E27E}"/>
                </c:ext>
              </c:extLst>
            </c:dLbl>
            <c:dLbl>
              <c:idx val="8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1-FDBF-449E-ABF9-74C04A57E27E}"/>
                </c:ext>
              </c:extLst>
            </c:dLbl>
            <c:dLbl>
              <c:idx val="8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3-FDBF-449E-ABF9-74C04A57E27E}"/>
                </c:ext>
              </c:extLst>
            </c:dLbl>
            <c:dLbl>
              <c:idx val="90"/>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5-FDBF-449E-ABF9-74C04A57E27E}"/>
                </c:ext>
              </c:extLst>
            </c:dLbl>
            <c:dLbl>
              <c:idx val="91"/>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7-FDBF-449E-ABF9-74C04A57E27E}"/>
                </c:ext>
              </c:extLst>
            </c:dLbl>
            <c:dLbl>
              <c:idx val="92"/>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9-FDBF-449E-ABF9-74C04A57E27E}"/>
                </c:ext>
              </c:extLst>
            </c:dLbl>
            <c:dLbl>
              <c:idx val="93"/>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B-FDBF-449E-ABF9-74C04A57E27E}"/>
                </c:ext>
              </c:extLst>
            </c:dLbl>
            <c:dLbl>
              <c:idx val="94"/>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D-FDBF-449E-ABF9-74C04A57E27E}"/>
                </c:ext>
              </c:extLst>
            </c:dLbl>
            <c:dLbl>
              <c:idx val="95"/>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BF-FDBF-449E-ABF9-74C04A57E27E}"/>
                </c:ext>
              </c:extLst>
            </c:dLbl>
            <c:dLbl>
              <c:idx val="96"/>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5-3C37-45D6-B909-E372E69E248E}"/>
                </c:ext>
              </c:extLst>
            </c:dLbl>
            <c:dLbl>
              <c:idx val="97"/>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4-3C37-45D6-B909-E372E69E248E}"/>
                </c:ext>
              </c:extLst>
            </c:dLbl>
            <c:dLbl>
              <c:idx val="98"/>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3C37-45D6-B909-E372E69E248E}"/>
                </c:ext>
              </c:extLst>
            </c:dLbl>
            <c:dLbl>
              <c:idx val="99"/>
              <c:spPr>
                <a:noFill/>
                <a:ln>
                  <a:noFill/>
                </a:ln>
                <a:effectLst/>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2-3C37-45D6-B909-E372E69E248E}"/>
                </c:ext>
              </c:extLst>
            </c:dLbl>
            <c:spPr>
              <a:noFill/>
              <a:ln>
                <a:noFill/>
              </a:ln>
            </c:spPr>
            <c:txPr>
              <a:bodyPr rot="0" spcFirstLastPara="1" vertOverflow="overflow" horzOverflow="overflow" vert="horz" wrap="none" lIns="38100" tIns="19050" rIns="38100" bIns="19050" anchor="ctr" anchorCtr="0">
                <a:spAutoFit/>
              </a:bodyPr>
              <a:lstStyle/>
              <a:p>
                <a:pPr>
                  <a:defRPr sz="950" b="1" i="0" u="none" strike="noStrike" kern="1200" spc="0" baseline="0">
                    <a:ln w="3175" cmpd="dbl">
                      <a:noFill/>
                      <a:prstDash val="sysDot"/>
                      <a:bevel/>
                    </a:ln>
                    <a:solidFill>
                      <a:schemeClr val="tx1"/>
                    </a:solidFill>
                    <a:latin typeface="+mn-lt"/>
                    <a:ea typeface="+mn-ea"/>
                    <a:cs typeface="+mn-cs"/>
                  </a:defRPr>
                </a:pPr>
                <a:endParaRPr lang="fr-FR"/>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budget'!$J$2:$J$101</c:f>
              <c:strCache>
                <c:ptCount val="8"/>
                <c:pt idx="0">
                  <c:v>Stock Picking</c:v>
                </c:pt>
                <c:pt idx="1">
                  <c:v>ETF actions</c:v>
                </c:pt>
                <c:pt idx="2">
                  <c:v>Cryptos</c:v>
                </c:pt>
                <c:pt idx="3">
                  <c:v>Or</c:v>
                </c:pt>
                <c:pt idx="4">
                  <c:v>Immo physique</c:v>
                </c:pt>
                <c:pt idx="5">
                  <c:v>Immo papier</c:v>
                </c:pt>
                <c:pt idx="6">
                  <c:v>Cash en banque</c:v>
                </c:pt>
                <c:pt idx="7">
                  <c:v>ETF Obligations</c:v>
                </c:pt>
              </c:strCache>
            </c:strRef>
          </c:cat>
          <c:val>
            <c:numRef>
              <c:f>'Aide budget'!$K$2:$K$101</c:f>
              <c:numCache>
                <c:formatCode>_-* #\ ##0.00\ [$€-40C]_-;\-* #\ ##0.00\ [$€-40C]_-;_-* "-"??\ [$€-40C]_-;_-@_-</c:formatCode>
                <c:ptCount val="100"/>
                <c:pt idx="0">
                  <c:v>100</c:v>
                </c:pt>
                <c:pt idx="1">
                  <c:v>150</c:v>
                </c:pt>
                <c:pt idx="2">
                  <c:v>125</c:v>
                </c:pt>
                <c:pt idx="3">
                  <c:v>200</c:v>
                </c:pt>
                <c:pt idx="4">
                  <c:v>650</c:v>
                </c:pt>
                <c:pt idx="5">
                  <c:v>200</c:v>
                </c:pt>
                <c:pt idx="6">
                  <c:v>163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val>
          <c:extLst>
            <c:ext xmlns:c16="http://schemas.microsoft.com/office/drawing/2014/chart" uri="{C3380CC4-5D6E-409C-BE32-E72D297353CC}">
              <c16:uniqueId val="{00000000-3C37-45D6-B909-E372E69E248E}"/>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523020556059956"/>
          <c:y val="0.11342602283076876"/>
          <c:w val="0.49444444444444446"/>
          <c:h val="0.82407407407407407"/>
        </c:manualLayout>
      </c:layout>
      <c:doughnutChart>
        <c:varyColors val="1"/>
        <c:ser>
          <c:idx val="0"/>
          <c:order val="0"/>
          <c:spPr>
            <a:scene3d>
              <a:camera prst="orthographicFront"/>
              <a:lightRig rig="threePt" dir="t"/>
            </a:scene3d>
            <a:sp3d>
              <a:bevelT w="38100" h="38100"/>
            </a:sp3d>
          </c:spPr>
          <c:explosion val="3"/>
          <c:dPt>
            <c:idx val="0"/>
            <c:bubble3D val="0"/>
            <c:spPr>
              <a:solidFill>
                <a:schemeClr val="accent1"/>
              </a:solidFill>
              <a:ln w="19050">
                <a:solidFill>
                  <a:schemeClr val="lt1"/>
                </a:solidFill>
              </a:ln>
              <a:effectLst/>
              <a:scene3d>
                <a:camera prst="orthographicFront"/>
                <a:lightRig rig="threePt" dir="t"/>
              </a:scene3d>
              <a:sp3d>
                <a:bevelT w="38100" h="38100"/>
              </a:sp3d>
            </c:spPr>
            <c:extLst>
              <c:ext xmlns:c16="http://schemas.microsoft.com/office/drawing/2014/chart" uri="{C3380CC4-5D6E-409C-BE32-E72D297353CC}">
                <c16:uniqueId val="{00000001-EE50-49DE-8F79-75C498BC21B6}"/>
              </c:ext>
            </c:extLst>
          </c:dPt>
          <c:dPt>
            <c:idx val="1"/>
            <c:bubble3D val="0"/>
            <c:spPr>
              <a:solidFill>
                <a:schemeClr val="accent2"/>
              </a:solidFill>
              <a:ln w="19050">
                <a:solidFill>
                  <a:schemeClr val="lt1"/>
                </a:solidFill>
              </a:ln>
              <a:effectLst/>
              <a:scene3d>
                <a:camera prst="orthographicFront"/>
                <a:lightRig rig="threePt" dir="t"/>
              </a:scene3d>
              <a:sp3d>
                <a:bevelT w="38100" h="38100"/>
              </a:sp3d>
            </c:spPr>
            <c:extLst>
              <c:ext xmlns:c16="http://schemas.microsoft.com/office/drawing/2014/chart" uri="{C3380CC4-5D6E-409C-BE32-E72D297353CC}">
                <c16:uniqueId val="{00000003-EE50-49DE-8F79-75C498BC21B6}"/>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fr-FR"/>
              </a:p>
            </c:txPr>
            <c:showLegendKey val="0"/>
            <c:showVal val="0"/>
            <c:showCatName val="1"/>
            <c:showSerName val="0"/>
            <c:showPercent val="1"/>
            <c:showBubbleSize val="0"/>
            <c:showLeaderLines val="0"/>
            <c:extLst>
              <c:ext xmlns:c15="http://schemas.microsoft.com/office/drawing/2012/chart" uri="{CE6537A1-D6FC-4f65-9D91-7224C49458BB}"/>
            </c:extLst>
          </c:dLbls>
          <c:cat>
            <c:strRef>
              <c:f>'Aide budget'!$Q$1:$R$1</c:f>
              <c:strCache>
                <c:ptCount val="2"/>
                <c:pt idx="0">
                  <c:v>Fixe</c:v>
                </c:pt>
                <c:pt idx="1">
                  <c:v>Variable</c:v>
                </c:pt>
              </c:strCache>
            </c:strRef>
          </c:cat>
          <c:val>
            <c:numRef>
              <c:f>'Aide budget'!$Q$2:$R$2</c:f>
              <c:numCache>
                <c:formatCode>#\ ##0\ "€"</c:formatCode>
                <c:ptCount val="2"/>
                <c:pt idx="0">
                  <c:v>1413</c:v>
                </c:pt>
                <c:pt idx="1">
                  <c:v>175</c:v>
                </c:pt>
              </c:numCache>
            </c:numRef>
          </c:val>
          <c:extLst>
            <c:ext xmlns:c16="http://schemas.microsoft.com/office/drawing/2014/chart" uri="{C3380CC4-5D6E-409C-BE32-E72D297353CC}">
              <c16:uniqueId val="{00000000-653F-49E9-B603-60918D661F43}"/>
            </c:ext>
          </c:extLst>
        </c:ser>
        <c:dLbls>
          <c:showLegendKey val="0"/>
          <c:showVal val="0"/>
          <c:showCatName val="0"/>
          <c:showSerName val="0"/>
          <c:showPercent val="0"/>
          <c:showBubbleSize val="0"/>
          <c:showLeaderLines val="0"/>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Par</a:t>
            </a:r>
            <a:r>
              <a:rPr lang="en-US" sz="1300" i="1" baseline="0">
                <a:solidFill>
                  <a:schemeClr val="tx1">
                    <a:lumMod val="75000"/>
                    <a:lumOff val="25000"/>
                  </a:schemeClr>
                </a:solidFill>
                <a:latin typeface="+mn-lt"/>
                <a:ea typeface="Calibri" panose="020F0502020204030204" pitchFamily="34" charset="0"/>
                <a:cs typeface="Calibri" panose="020F0502020204030204" pitchFamily="34" charset="0"/>
              </a:rPr>
              <a:t> </a:t>
            </a: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Produit</a:t>
            </a:r>
          </a:p>
        </c:rich>
      </c:tx>
      <c:layout>
        <c:manualLayout>
          <c:xMode val="edge"/>
          <c:yMode val="edge"/>
          <c:x val="2.9026963932227794E-2"/>
          <c:y val="5.1543120243560434E-5"/>
        </c:manualLayout>
      </c:layout>
      <c:overlay val="0"/>
      <c:spPr>
        <a:noFill/>
        <a:ln>
          <a:noFill/>
        </a:ln>
        <a:effectLst/>
      </c:spPr>
      <c:txPr>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endParaRPr lang="fr-FR"/>
        </a:p>
      </c:txPr>
    </c:title>
    <c:autoTitleDeleted val="0"/>
    <c:plotArea>
      <c:layout>
        <c:manualLayout>
          <c:layoutTarget val="inner"/>
          <c:xMode val="edge"/>
          <c:yMode val="edge"/>
          <c:x val="0.14766284238006377"/>
          <c:y val="8.5930843749338889E-2"/>
          <c:w val="0.7216004195704212"/>
          <c:h val="0.90075641452208199"/>
        </c:manualLayout>
      </c:layout>
      <c:pieChart>
        <c:varyColors val="1"/>
        <c:ser>
          <c:idx val="0"/>
          <c:order val="0"/>
          <c:tx>
            <c:v>Produits</c:v>
          </c:tx>
          <c:spPr>
            <a:ln>
              <a:noFill/>
            </a:ln>
            <a:scene3d>
              <a:camera prst="orthographicFront"/>
              <a:lightRig rig="threePt" dir="t"/>
            </a:scene3d>
            <a:sp3d>
              <a:bevelT w="44450" h="44450"/>
              <a:contourClr>
                <a:srgbClr val="000000"/>
              </a:contourClr>
            </a:sp3d>
          </c:spPr>
          <c:explosion val="3"/>
          <c:dPt>
            <c:idx val="0"/>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1-89AC-4F26-A57F-29B53599C5AC}"/>
              </c:ext>
            </c:extLst>
          </c:dPt>
          <c:dPt>
            <c:idx val="1"/>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3-89AC-4F26-A57F-29B53599C5AC}"/>
              </c:ext>
            </c:extLst>
          </c:dPt>
          <c:dPt>
            <c:idx val="2"/>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5-89AC-4F26-A57F-29B53599C5AC}"/>
              </c:ext>
            </c:extLst>
          </c:dPt>
          <c:dPt>
            <c:idx val="3"/>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7-89AC-4F26-A57F-29B53599C5AC}"/>
              </c:ext>
            </c:extLst>
          </c:dPt>
          <c:dPt>
            <c:idx val="4"/>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9-89AC-4F26-A57F-29B53599C5AC}"/>
              </c:ext>
            </c:extLst>
          </c:dPt>
          <c:dPt>
            <c:idx val="5"/>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B-89AC-4F26-A57F-29B53599C5AC}"/>
              </c:ext>
            </c:extLst>
          </c:dPt>
          <c:dPt>
            <c:idx val="6"/>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D-89AC-4F26-A57F-29B53599C5AC}"/>
              </c:ext>
            </c:extLst>
          </c:dPt>
          <c:dPt>
            <c:idx val="7"/>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0F-89AC-4F26-A57F-29B53599C5AC}"/>
              </c:ext>
            </c:extLst>
          </c:dPt>
          <c:dPt>
            <c:idx val="8"/>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1-89AC-4F26-A57F-29B53599C5AC}"/>
              </c:ext>
            </c:extLst>
          </c:dPt>
          <c:dPt>
            <c:idx val="9"/>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3-89AC-4F26-A57F-29B53599C5AC}"/>
              </c:ext>
            </c:extLst>
          </c:dPt>
          <c:dPt>
            <c:idx val="10"/>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5-89AC-4F26-A57F-29B53599C5AC}"/>
              </c:ext>
            </c:extLst>
          </c:dPt>
          <c:dPt>
            <c:idx val="11"/>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7-89AC-4F26-A57F-29B53599C5AC}"/>
              </c:ext>
            </c:extLst>
          </c:dPt>
          <c:dPt>
            <c:idx val="12"/>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9-89AC-4F26-A57F-29B53599C5AC}"/>
              </c:ext>
            </c:extLst>
          </c:dPt>
          <c:dPt>
            <c:idx val="13"/>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B-89AC-4F26-A57F-29B53599C5AC}"/>
              </c:ext>
            </c:extLst>
          </c:dPt>
          <c:dPt>
            <c:idx val="14"/>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D-89AC-4F26-A57F-29B53599C5AC}"/>
              </c:ext>
            </c:extLst>
          </c:dPt>
          <c:dPt>
            <c:idx val="15"/>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1F-89AC-4F26-A57F-29B53599C5AC}"/>
              </c:ext>
            </c:extLst>
          </c:dPt>
          <c:dPt>
            <c:idx val="16"/>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1-89AC-4F26-A57F-29B53599C5AC}"/>
              </c:ext>
            </c:extLst>
          </c:dPt>
          <c:dPt>
            <c:idx val="17"/>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3-89AC-4F26-A57F-29B53599C5AC}"/>
              </c:ext>
            </c:extLst>
          </c:dPt>
          <c:dPt>
            <c:idx val="18"/>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5-89AC-4F26-A57F-29B53599C5AC}"/>
              </c:ext>
            </c:extLst>
          </c:dPt>
          <c:dPt>
            <c:idx val="19"/>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7-89AC-4F26-A57F-29B53599C5AC}"/>
              </c:ext>
            </c:extLst>
          </c:dPt>
          <c:dPt>
            <c:idx val="20"/>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9-89AC-4F26-A57F-29B53599C5AC}"/>
              </c:ext>
            </c:extLst>
          </c:dPt>
          <c:dPt>
            <c:idx val="21"/>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B-89AC-4F26-A57F-29B53599C5AC}"/>
              </c:ext>
            </c:extLst>
          </c:dPt>
          <c:dPt>
            <c:idx val="22"/>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D-89AC-4F26-A57F-29B53599C5AC}"/>
              </c:ext>
            </c:extLst>
          </c:dPt>
          <c:dPt>
            <c:idx val="23"/>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2F-89AC-4F26-A57F-29B53599C5AC}"/>
              </c:ext>
            </c:extLst>
          </c:dPt>
          <c:dPt>
            <c:idx val="24"/>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1-89AC-4F26-A57F-29B53599C5AC}"/>
              </c:ext>
            </c:extLst>
          </c:dPt>
          <c:dPt>
            <c:idx val="25"/>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3-89AC-4F26-A57F-29B53599C5AC}"/>
              </c:ext>
            </c:extLst>
          </c:dPt>
          <c:dPt>
            <c:idx val="26"/>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5-89AC-4F26-A57F-29B53599C5AC}"/>
              </c:ext>
            </c:extLst>
          </c:dPt>
          <c:dPt>
            <c:idx val="27"/>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7-89AC-4F26-A57F-29B53599C5AC}"/>
              </c:ext>
            </c:extLst>
          </c:dPt>
          <c:dPt>
            <c:idx val="28"/>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9-89AC-4F26-A57F-29B53599C5AC}"/>
              </c:ext>
            </c:extLst>
          </c:dPt>
          <c:dPt>
            <c:idx val="29"/>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B-89AC-4F26-A57F-29B53599C5AC}"/>
              </c:ext>
            </c:extLst>
          </c:dPt>
          <c:dPt>
            <c:idx val="30"/>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D-89AC-4F26-A57F-29B53599C5AC}"/>
              </c:ext>
            </c:extLst>
          </c:dPt>
          <c:dPt>
            <c:idx val="31"/>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3F-89AC-4F26-A57F-29B53599C5AC}"/>
              </c:ext>
            </c:extLst>
          </c:dPt>
          <c:dPt>
            <c:idx val="32"/>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1-89AC-4F26-A57F-29B53599C5AC}"/>
              </c:ext>
            </c:extLst>
          </c:dPt>
          <c:dPt>
            <c:idx val="33"/>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3-89AC-4F26-A57F-29B53599C5AC}"/>
              </c:ext>
            </c:extLst>
          </c:dPt>
          <c:dPt>
            <c:idx val="34"/>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5-89AC-4F26-A57F-29B53599C5AC}"/>
              </c:ext>
            </c:extLst>
          </c:dPt>
          <c:dPt>
            <c:idx val="35"/>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7-89AC-4F26-A57F-29B53599C5AC}"/>
              </c:ext>
            </c:extLst>
          </c:dPt>
          <c:dPt>
            <c:idx val="36"/>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9-89AC-4F26-A57F-29B53599C5AC}"/>
              </c:ext>
            </c:extLst>
          </c:dPt>
          <c:dPt>
            <c:idx val="37"/>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B-89AC-4F26-A57F-29B53599C5AC}"/>
              </c:ext>
            </c:extLst>
          </c:dPt>
          <c:dPt>
            <c:idx val="38"/>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D-89AC-4F26-A57F-29B53599C5AC}"/>
              </c:ext>
            </c:extLst>
          </c:dPt>
          <c:dPt>
            <c:idx val="39"/>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4F-89AC-4F26-A57F-29B53599C5AC}"/>
              </c:ext>
            </c:extLst>
          </c:dPt>
          <c:dPt>
            <c:idx val="40"/>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1-89AC-4F26-A57F-29B53599C5AC}"/>
              </c:ext>
            </c:extLst>
          </c:dPt>
          <c:dPt>
            <c:idx val="41"/>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3-89AC-4F26-A57F-29B53599C5AC}"/>
              </c:ext>
            </c:extLst>
          </c:dPt>
          <c:dPt>
            <c:idx val="42"/>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5-89AC-4F26-A57F-29B53599C5AC}"/>
              </c:ext>
            </c:extLst>
          </c:dPt>
          <c:dPt>
            <c:idx val="43"/>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7-89AC-4F26-A57F-29B53599C5AC}"/>
              </c:ext>
            </c:extLst>
          </c:dPt>
          <c:dPt>
            <c:idx val="44"/>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9-89AC-4F26-A57F-29B53599C5AC}"/>
              </c:ext>
            </c:extLst>
          </c:dPt>
          <c:dPt>
            <c:idx val="45"/>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B-89AC-4F26-A57F-29B53599C5AC}"/>
              </c:ext>
            </c:extLst>
          </c:dPt>
          <c:dPt>
            <c:idx val="46"/>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D-89AC-4F26-A57F-29B53599C5AC}"/>
              </c:ext>
            </c:extLst>
          </c:dPt>
          <c:dPt>
            <c:idx val="47"/>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5F-89AC-4F26-A57F-29B53599C5AC}"/>
              </c:ext>
            </c:extLst>
          </c:dPt>
          <c:dPt>
            <c:idx val="48"/>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1-89AC-4F26-A57F-29B53599C5AC}"/>
              </c:ext>
            </c:extLst>
          </c:dPt>
          <c:dPt>
            <c:idx val="49"/>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3-89AC-4F26-A57F-29B53599C5AC}"/>
              </c:ext>
            </c:extLst>
          </c:dPt>
          <c:dPt>
            <c:idx val="50"/>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5-89AC-4F26-A57F-29B53599C5AC}"/>
              </c:ext>
            </c:extLst>
          </c:dPt>
          <c:dPt>
            <c:idx val="51"/>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7-89AC-4F26-A57F-29B53599C5AC}"/>
              </c:ext>
            </c:extLst>
          </c:dPt>
          <c:dPt>
            <c:idx val="52"/>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9-89AC-4F26-A57F-29B53599C5AC}"/>
              </c:ext>
            </c:extLst>
          </c:dPt>
          <c:dPt>
            <c:idx val="53"/>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B-89AC-4F26-A57F-29B53599C5AC}"/>
              </c:ext>
            </c:extLst>
          </c:dPt>
          <c:dPt>
            <c:idx val="54"/>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D-89AC-4F26-A57F-29B53599C5AC}"/>
              </c:ext>
            </c:extLst>
          </c:dPt>
          <c:dPt>
            <c:idx val="55"/>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6F-89AC-4F26-A57F-29B53599C5AC}"/>
              </c:ext>
            </c:extLst>
          </c:dPt>
          <c:dPt>
            <c:idx val="56"/>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1-89AC-4F26-A57F-29B53599C5AC}"/>
              </c:ext>
            </c:extLst>
          </c:dPt>
          <c:dPt>
            <c:idx val="57"/>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3-89AC-4F26-A57F-29B53599C5AC}"/>
              </c:ext>
            </c:extLst>
          </c:dPt>
          <c:dPt>
            <c:idx val="58"/>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5-89AC-4F26-A57F-29B53599C5AC}"/>
              </c:ext>
            </c:extLst>
          </c:dPt>
          <c:dPt>
            <c:idx val="59"/>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7-89AC-4F26-A57F-29B53599C5AC}"/>
              </c:ext>
            </c:extLst>
          </c:dPt>
          <c:dPt>
            <c:idx val="60"/>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9-89AC-4F26-A57F-29B53599C5AC}"/>
              </c:ext>
            </c:extLst>
          </c:dPt>
          <c:dPt>
            <c:idx val="61"/>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B-89AC-4F26-A57F-29B53599C5AC}"/>
              </c:ext>
            </c:extLst>
          </c:dPt>
          <c:dPt>
            <c:idx val="62"/>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D-89AC-4F26-A57F-29B53599C5AC}"/>
              </c:ext>
            </c:extLst>
          </c:dPt>
          <c:dPt>
            <c:idx val="63"/>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7F-89AC-4F26-A57F-29B53599C5AC}"/>
              </c:ext>
            </c:extLst>
          </c:dPt>
          <c:dPt>
            <c:idx val="64"/>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1-89AC-4F26-A57F-29B53599C5AC}"/>
              </c:ext>
            </c:extLst>
          </c:dPt>
          <c:dPt>
            <c:idx val="65"/>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3-89AC-4F26-A57F-29B53599C5AC}"/>
              </c:ext>
            </c:extLst>
          </c:dPt>
          <c:dPt>
            <c:idx val="66"/>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5-89AC-4F26-A57F-29B53599C5AC}"/>
              </c:ext>
            </c:extLst>
          </c:dPt>
          <c:dPt>
            <c:idx val="67"/>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7-89AC-4F26-A57F-29B53599C5AC}"/>
              </c:ext>
            </c:extLst>
          </c:dPt>
          <c:dPt>
            <c:idx val="68"/>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9-89AC-4F26-A57F-29B53599C5AC}"/>
              </c:ext>
            </c:extLst>
          </c:dPt>
          <c:dPt>
            <c:idx val="69"/>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B-89AC-4F26-A57F-29B53599C5AC}"/>
              </c:ext>
            </c:extLst>
          </c:dPt>
          <c:dPt>
            <c:idx val="70"/>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D-89AC-4F26-A57F-29B53599C5AC}"/>
              </c:ext>
            </c:extLst>
          </c:dPt>
          <c:dPt>
            <c:idx val="71"/>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8F-89AC-4F26-A57F-29B53599C5AC}"/>
              </c:ext>
            </c:extLst>
          </c:dPt>
          <c:dPt>
            <c:idx val="72"/>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1-89AC-4F26-A57F-29B53599C5AC}"/>
              </c:ext>
            </c:extLst>
          </c:dPt>
          <c:dPt>
            <c:idx val="73"/>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3-89AC-4F26-A57F-29B53599C5AC}"/>
              </c:ext>
            </c:extLst>
          </c:dPt>
          <c:dPt>
            <c:idx val="74"/>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5-89AC-4F26-A57F-29B53599C5AC}"/>
              </c:ext>
            </c:extLst>
          </c:dPt>
          <c:dPt>
            <c:idx val="75"/>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7-89AC-4F26-A57F-29B53599C5AC}"/>
              </c:ext>
            </c:extLst>
          </c:dPt>
          <c:dPt>
            <c:idx val="76"/>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9-89AC-4F26-A57F-29B53599C5AC}"/>
              </c:ext>
            </c:extLst>
          </c:dPt>
          <c:dPt>
            <c:idx val="77"/>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B-89AC-4F26-A57F-29B53599C5AC}"/>
              </c:ext>
            </c:extLst>
          </c:dPt>
          <c:dPt>
            <c:idx val="78"/>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D-89AC-4F26-A57F-29B53599C5AC}"/>
              </c:ext>
            </c:extLst>
          </c:dPt>
          <c:dPt>
            <c:idx val="79"/>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9F-89AC-4F26-A57F-29B53599C5AC}"/>
              </c:ext>
            </c:extLst>
          </c:dPt>
          <c:dPt>
            <c:idx val="80"/>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1-89AC-4F26-A57F-29B53599C5AC}"/>
              </c:ext>
            </c:extLst>
          </c:dPt>
          <c:dPt>
            <c:idx val="81"/>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3-89AC-4F26-A57F-29B53599C5AC}"/>
              </c:ext>
            </c:extLst>
          </c:dPt>
          <c:dPt>
            <c:idx val="82"/>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5-89AC-4F26-A57F-29B53599C5AC}"/>
              </c:ext>
            </c:extLst>
          </c:dPt>
          <c:dPt>
            <c:idx val="83"/>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7-89AC-4F26-A57F-29B53599C5AC}"/>
              </c:ext>
            </c:extLst>
          </c:dPt>
          <c:dPt>
            <c:idx val="84"/>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9-89AC-4F26-A57F-29B53599C5AC}"/>
              </c:ext>
            </c:extLst>
          </c:dPt>
          <c:dPt>
            <c:idx val="85"/>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B-89AC-4F26-A57F-29B53599C5AC}"/>
              </c:ext>
            </c:extLst>
          </c:dPt>
          <c:dPt>
            <c:idx val="86"/>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D-89AC-4F26-A57F-29B53599C5AC}"/>
              </c:ext>
            </c:extLst>
          </c:dPt>
          <c:dPt>
            <c:idx val="87"/>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AF-89AC-4F26-A57F-29B53599C5AC}"/>
              </c:ext>
            </c:extLst>
          </c:dPt>
          <c:dPt>
            <c:idx val="88"/>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1-89AC-4F26-A57F-29B53599C5AC}"/>
              </c:ext>
            </c:extLst>
          </c:dPt>
          <c:dPt>
            <c:idx val="89"/>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3-89AC-4F26-A57F-29B53599C5AC}"/>
              </c:ext>
            </c:extLst>
          </c:dPt>
          <c:dPt>
            <c:idx val="90"/>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5-89AC-4F26-A57F-29B53599C5AC}"/>
              </c:ext>
            </c:extLst>
          </c:dPt>
          <c:dPt>
            <c:idx val="91"/>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7-89AC-4F26-A57F-29B53599C5AC}"/>
              </c:ext>
            </c:extLst>
          </c:dPt>
          <c:dPt>
            <c:idx val="92"/>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9-89AC-4F26-A57F-29B53599C5AC}"/>
              </c:ext>
            </c:extLst>
          </c:dPt>
          <c:dPt>
            <c:idx val="93"/>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B-89AC-4F26-A57F-29B53599C5AC}"/>
              </c:ext>
            </c:extLst>
          </c:dPt>
          <c:dPt>
            <c:idx val="94"/>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D-89AC-4F26-A57F-29B53599C5AC}"/>
              </c:ext>
            </c:extLst>
          </c:dPt>
          <c:dPt>
            <c:idx val="95"/>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BF-89AC-4F26-A57F-29B53599C5AC}"/>
              </c:ext>
            </c:extLst>
          </c:dPt>
          <c:dPt>
            <c:idx val="96"/>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1-89AC-4F26-A57F-29B53599C5AC}"/>
              </c:ext>
            </c:extLst>
          </c:dPt>
          <c:dPt>
            <c:idx val="97"/>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3-89AC-4F26-A57F-29B53599C5AC}"/>
              </c:ext>
            </c:extLst>
          </c:dPt>
          <c:dPt>
            <c:idx val="98"/>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5-89AC-4F26-A57F-29B53599C5AC}"/>
              </c:ext>
            </c:extLst>
          </c:dPt>
          <c:dPt>
            <c:idx val="99"/>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7-89AC-4F26-A57F-29B53599C5AC}"/>
              </c:ext>
            </c:extLst>
          </c:dPt>
          <c:dPt>
            <c:idx val="100"/>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9-89AC-4F26-A57F-29B53599C5AC}"/>
              </c:ext>
            </c:extLst>
          </c:dPt>
          <c:dPt>
            <c:idx val="101"/>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B-89AC-4F26-A57F-29B53599C5AC}"/>
              </c:ext>
            </c:extLst>
          </c:dPt>
          <c:dPt>
            <c:idx val="102"/>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D-89AC-4F26-A57F-29B53599C5AC}"/>
              </c:ext>
            </c:extLst>
          </c:dPt>
          <c:dPt>
            <c:idx val="103"/>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CF-89AC-4F26-A57F-29B53599C5AC}"/>
              </c:ext>
            </c:extLst>
          </c:dPt>
          <c:dPt>
            <c:idx val="104"/>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1-89AC-4F26-A57F-29B53599C5AC}"/>
              </c:ext>
            </c:extLst>
          </c:dPt>
          <c:dPt>
            <c:idx val="105"/>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3-89AC-4F26-A57F-29B53599C5AC}"/>
              </c:ext>
            </c:extLst>
          </c:dPt>
          <c:dPt>
            <c:idx val="106"/>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5-89AC-4F26-A57F-29B53599C5AC}"/>
              </c:ext>
            </c:extLst>
          </c:dPt>
          <c:dPt>
            <c:idx val="107"/>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7-89AC-4F26-A57F-29B53599C5AC}"/>
              </c:ext>
            </c:extLst>
          </c:dPt>
          <c:dPt>
            <c:idx val="108"/>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9-89AC-4F26-A57F-29B53599C5AC}"/>
              </c:ext>
            </c:extLst>
          </c:dPt>
          <c:dPt>
            <c:idx val="109"/>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B-89AC-4F26-A57F-29B53599C5AC}"/>
              </c:ext>
            </c:extLst>
          </c:dPt>
          <c:dPt>
            <c:idx val="110"/>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D-89AC-4F26-A57F-29B53599C5AC}"/>
              </c:ext>
            </c:extLst>
          </c:dPt>
          <c:dPt>
            <c:idx val="111"/>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DF-89AC-4F26-A57F-29B53599C5AC}"/>
              </c:ext>
            </c:extLst>
          </c:dPt>
          <c:dPt>
            <c:idx val="112"/>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1-89AC-4F26-A57F-29B53599C5AC}"/>
              </c:ext>
            </c:extLst>
          </c:dPt>
          <c:dPt>
            <c:idx val="113"/>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3-89AC-4F26-A57F-29B53599C5AC}"/>
              </c:ext>
            </c:extLst>
          </c:dPt>
          <c:dPt>
            <c:idx val="114"/>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5-89AC-4F26-A57F-29B53599C5AC}"/>
              </c:ext>
            </c:extLst>
          </c:dPt>
          <c:dPt>
            <c:idx val="115"/>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7-89AC-4F26-A57F-29B53599C5AC}"/>
              </c:ext>
            </c:extLst>
          </c:dPt>
          <c:dPt>
            <c:idx val="116"/>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9-89AC-4F26-A57F-29B53599C5AC}"/>
              </c:ext>
            </c:extLst>
          </c:dPt>
          <c:dPt>
            <c:idx val="117"/>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B-89AC-4F26-A57F-29B53599C5AC}"/>
              </c:ext>
            </c:extLst>
          </c:dPt>
          <c:dPt>
            <c:idx val="118"/>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D-89AC-4F26-A57F-29B53599C5AC}"/>
              </c:ext>
            </c:extLst>
          </c:dPt>
          <c:dPt>
            <c:idx val="119"/>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EF-89AC-4F26-A57F-29B53599C5AC}"/>
              </c:ext>
            </c:extLst>
          </c:dPt>
          <c:dPt>
            <c:idx val="120"/>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1-89AC-4F26-A57F-29B53599C5AC}"/>
              </c:ext>
            </c:extLst>
          </c:dPt>
          <c:dPt>
            <c:idx val="121"/>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3-89AC-4F26-A57F-29B53599C5AC}"/>
              </c:ext>
            </c:extLst>
          </c:dPt>
          <c:dPt>
            <c:idx val="122"/>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5-89AC-4F26-A57F-29B53599C5AC}"/>
              </c:ext>
            </c:extLst>
          </c:dPt>
          <c:dPt>
            <c:idx val="123"/>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7-89AC-4F26-A57F-29B53599C5AC}"/>
              </c:ext>
            </c:extLst>
          </c:dPt>
          <c:dPt>
            <c:idx val="124"/>
            <c:bubble3D val="0"/>
            <c:spPr>
              <a:solidFill>
                <a:schemeClr val="accent3">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9-89AC-4F26-A57F-29B53599C5AC}"/>
              </c:ext>
            </c:extLst>
          </c:dPt>
          <c:dPt>
            <c:idx val="125"/>
            <c:bubble3D val="0"/>
            <c:spPr>
              <a:solidFill>
                <a:schemeClr val="accent5">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B-89AC-4F26-A57F-29B53599C5AC}"/>
              </c:ext>
            </c:extLst>
          </c:dPt>
          <c:dPt>
            <c:idx val="126"/>
            <c:bubble3D val="0"/>
            <c:spPr>
              <a:solidFill>
                <a:schemeClr val="accent1">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D-89AC-4F26-A57F-29B53599C5AC}"/>
              </c:ext>
            </c:extLst>
          </c:dPt>
          <c:dPt>
            <c:idx val="127"/>
            <c:bubble3D val="0"/>
            <c:spPr>
              <a:solidFill>
                <a:schemeClr val="accent3">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0FF-89AC-4F26-A57F-29B53599C5AC}"/>
              </c:ext>
            </c:extLst>
          </c:dPt>
          <c:dPt>
            <c:idx val="128"/>
            <c:bubble3D val="0"/>
            <c:spPr>
              <a:solidFill>
                <a:schemeClr val="accent5">
                  <a:lumMod val="70000"/>
                  <a:lumOff val="3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1-89AC-4F26-A57F-29B53599C5AC}"/>
              </c:ext>
            </c:extLst>
          </c:dPt>
          <c:dPt>
            <c:idx val="129"/>
            <c:bubble3D val="0"/>
            <c:spPr>
              <a:solidFill>
                <a:schemeClr val="accent1">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3-89AC-4F26-A57F-29B53599C5AC}"/>
              </c:ext>
            </c:extLst>
          </c:dPt>
          <c:dPt>
            <c:idx val="130"/>
            <c:bubble3D val="0"/>
            <c:spPr>
              <a:solidFill>
                <a:schemeClr val="accent3">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5-89AC-4F26-A57F-29B53599C5AC}"/>
              </c:ext>
            </c:extLst>
          </c:dPt>
          <c:dPt>
            <c:idx val="131"/>
            <c:bubble3D val="0"/>
            <c:spPr>
              <a:solidFill>
                <a:schemeClr val="accent5">
                  <a:lumMod val="7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7-89AC-4F26-A57F-29B53599C5AC}"/>
              </c:ext>
            </c:extLst>
          </c:dPt>
          <c:dPt>
            <c:idx val="132"/>
            <c:bubble3D val="0"/>
            <c:spPr>
              <a:solidFill>
                <a:schemeClr val="accent1">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9-89AC-4F26-A57F-29B53599C5AC}"/>
              </c:ext>
            </c:extLst>
          </c:dPt>
          <c:dPt>
            <c:idx val="133"/>
            <c:bubble3D val="0"/>
            <c:spPr>
              <a:solidFill>
                <a:schemeClr val="accent3">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B-89AC-4F26-A57F-29B53599C5AC}"/>
              </c:ext>
            </c:extLst>
          </c:dPt>
          <c:dPt>
            <c:idx val="134"/>
            <c:bubble3D val="0"/>
            <c:spPr>
              <a:solidFill>
                <a:schemeClr val="accent5">
                  <a:lumMod val="50000"/>
                  <a:lumOff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D-89AC-4F26-A57F-29B53599C5AC}"/>
              </c:ext>
            </c:extLst>
          </c:dPt>
          <c:dPt>
            <c:idx val="135"/>
            <c:bubble3D val="0"/>
            <c:spPr>
              <a:solidFill>
                <a:schemeClr val="accent1"/>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0F-89AC-4F26-A57F-29B53599C5AC}"/>
              </c:ext>
            </c:extLst>
          </c:dPt>
          <c:dPt>
            <c:idx val="136"/>
            <c:bubble3D val="0"/>
            <c:spPr>
              <a:solidFill>
                <a:schemeClr val="accent3"/>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1-89AC-4F26-A57F-29B53599C5AC}"/>
              </c:ext>
            </c:extLst>
          </c:dPt>
          <c:dPt>
            <c:idx val="137"/>
            <c:bubble3D val="0"/>
            <c:spPr>
              <a:solidFill>
                <a:schemeClr val="accent5"/>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3-89AC-4F26-A57F-29B53599C5AC}"/>
              </c:ext>
            </c:extLst>
          </c:dPt>
          <c:dPt>
            <c:idx val="138"/>
            <c:bubble3D val="0"/>
            <c:spPr>
              <a:solidFill>
                <a:schemeClr val="accent1">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5-89AC-4F26-A57F-29B53599C5AC}"/>
              </c:ext>
            </c:extLst>
          </c:dPt>
          <c:dPt>
            <c:idx val="139"/>
            <c:bubble3D val="0"/>
            <c:spPr>
              <a:solidFill>
                <a:schemeClr val="accent3">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7-89AC-4F26-A57F-29B53599C5AC}"/>
              </c:ext>
            </c:extLst>
          </c:dPt>
          <c:dPt>
            <c:idx val="140"/>
            <c:bubble3D val="0"/>
            <c:spPr>
              <a:solidFill>
                <a:schemeClr val="accent5">
                  <a:lumMod val="6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9-89AC-4F26-A57F-29B53599C5AC}"/>
              </c:ext>
            </c:extLst>
          </c:dPt>
          <c:dPt>
            <c:idx val="141"/>
            <c:bubble3D val="0"/>
            <c:spPr>
              <a:solidFill>
                <a:schemeClr val="accent1">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B-89AC-4F26-A57F-29B53599C5AC}"/>
              </c:ext>
            </c:extLst>
          </c:dPt>
          <c:dPt>
            <c:idx val="142"/>
            <c:bubble3D val="0"/>
            <c:spPr>
              <a:solidFill>
                <a:schemeClr val="accent3">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D-89AC-4F26-A57F-29B53599C5AC}"/>
              </c:ext>
            </c:extLst>
          </c:dPt>
          <c:dPt>
            <c:idx val="143"/>
            <c:bubble3D val="0"/>
            <c:spPr>
              <a:solidFill>
                <a:schemeClr val="accent5">
                  <a:lumMod val="80000"/>
                  <a:lumOff val="2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1F-89AC-4F26-A57F-29B53599C5AC}"/>
              </c:ext>
            </c:extLst>
          </c:dPt>
          <c:dPt>
            <c:idx val="144"/>
            <c:bubble3D val="0"/>
            <c:spPr>
              <a:solidFill>
                <a:schemeClr val="accent1">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1-89AC-4F26-A57F-29B53599C5AC}"/>
              </c:ext>
            </c:extLst>
          </c:dPt>
          <c:dPt>
            <c:idx val="145"/>
            <c:bubble3D val="0"/>
            <c:spPr>
              <a:solidFill>
                <a:schemeClr val="accent3">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3-89AC-4F26-A57F-29B53599C5AC}"/>
              </c:ext>
            </c:extLst>
          </c:dPt>
          <c:dPt>
            <c:idx val="146"/>
            <c:bubble3D val="0"/>
            <c:spPr>
              <a:solidFill>
                <a:schemeClr val="accent5">
                  <a:lumMod val="8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5-89AC-4F26-A57F-29B53599C5AC}"/>
              </c:ext>
            </c:extLst>
          </c:dPt>
          <c:dPt>
            <c:idx val="147"/>
            <c:bubble3D val="0"/>
            <c:spPr>
              <a:solidFill>
                <a:schemeClr val="accent1">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7-89AC-4F26-A57F-29B53599C5AC}"/>
              </c:ext>
            </c:extLst>
          </c:dPt>
          <c:dPt>
            <c:idx val="148"/>
            <c:bubble3D val="0"/>
            <c:spPr>
              <a:solidFill>
                <a:schemeClr val="accent3">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9-89AC-4F26-A57F-29B53599C5AC}"/>
              </c:ext>
            </c:extLst>
          </c:dPt>
          <c:dPt>
            <c:idx val="149"/>
            <c:bubble3D val="0"/>
            <c:spPr>
              <a:solidFill>
                <a:schemeClr val="accent5">
                  <a:lumMod val="60000"/>
                  <a:lumOff val="4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B-89AC-4F26-A57F-29B53599C5AC}"/>
              </c:ext>
            </c:extLst>
          </c:dPt>
          <c:dPt>
            <c:idx val="150"/>
            <c:bubble3D val="0"/>
            <c:spPr>
              <a:solidFill>
                <a:schemeClr val="accent1">
                  <a:lumMod val="50000"/>
                </a:schemeClr>
              </a:solidFill>
              <a:ln w="19050">
                <a:noFill/>
              </a:ln>
              <a:effectLst/>
              <a:scene3d>
                <a:camera prst="orthographicFront"/>
                <a:lightRig rig="threePt" dir="t"/>
              </a:scene3d>
              <a:sp3d>
                <a:bevelT w="44450" h="44450"/>
                <a:contourClr>
                  <a:srgbClr val="000000"/>
                </a:contourClr>
              </a:sp3d>
            </c:spPr>
            <c:extLst>
              <c:ext xmlns:c16="http://schemas.microsoft.com/office/drawing/2014/chart" uri="{C3380CC4-5D6E-409C-BE32-E72D297353CC}">
                <c16:uniqueId val="{0000012D-89AC-4F26-A57F-29B53599C5AC}"/>
              </c:ext>
            </c:extLst>
          </c:dPt>
          <c:dLbls>
            <c:spPr>
              <a:noFill/>
              <a:ln>
                <a:noFill/>
              </a:ln>
              <a:effectLst/>
            </c:spPr>
            <c:txPr>
              <a:bodyPr rot="0" spcFirstLastPara="1" vertOverflow="overflow" horzOverflow="overflow"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r-FR"/>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numRef>
              <c:f>'Aide patrimoine'!$BE$2:$BE$152</c:f>
              <c:numCache>
                <c:formatCode>General</c:formatCode>
                <c:ptCount val="151"/>
              </c:numCache>
            </c:numRef>
          </c:cat>
          <c:val>
            <c:numRef>
              <c:f>'Aide patrimoine'!$BF$2:$BF$152</c:f>
              <c:numCache>
                <c:formatCode>#\ ##0\ "€"</c:formatCode>
                <c:ptCount val="151"/>
              </c:numCache>
            </c:numRef>
          </c:val>
          <c:extLst>
            <c:ext xmlns:c16="http://schemas.microsoft.com/office/drawing/2014/chart" uri="{C3380CC4-5D6E-409C-BE32-E72D297353CC}">
              <c16:uniqueId val="{0000012E-89AC-4F26-A57F-29B53599C5AC}"/>
            </c:ext>
          </c:extLst>
        </c:ser>
        <c:dLbls>
          <c:showLegendKey val="0"/>
          <c:showVal val="1"/>
          <c:showCatName val="0"/>
          <c:showSerName val="0"/>
          <c:showPercent val="0"/>
          <c:showBubbleSize val="0"/>
          <c:showLeaderLines val="1"/>
        </c:dLbls>
        <c:firstSliceAng val="0"/>
      </c:pieChart>
      <c:spPr>
        <a:noFill/>
        <a:ln>
          <a:noFill/>
        </a:ln>
        <a:effectLst>
          <a:softEdge rad="0"/>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Par</a:t>
            </a:r>
            <a:r>
              <a:rPr lang="en-US" sz="1300" i="1" baseline="0">
                <a:solidFill>
                  <a:schemeClr val="tx1">
                    <a:lumMod val="75000"/>
                    <a:lumOff val="25000"/>
                  </a:schemeClr>
                </a:solidFill>
                <a:latin typeface="+mn-lt"/>
                <a:ea typeface="Calibri" panose="020F0502020204030204" pitchFamily="34" charset="0"/>
                <a:cs typeface="Calibri" panose="020F0502020204030204" pitchFamily="34" charset="0"/>
              </a:rPr>
              <a:t> C</a:t>
            </a: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lasse d'actifs</a:t>
            </a:r>
          </a:p>
        </c:rich>
      </c:tx>
      <c:layout>
        <c:manualLayout>
          <c:xMode val="edge"/>
          <c:yMode val="edge"/>
          <c:x val="0.11232727440090982"/>
          <c:y val="9.63809704501257E-3"/>
        </c:manualLayout>
      </c:layout>
      <c:overlay val="0"/>
      <c:spPr>
        <a:noFill/>
        <a:ln>
          <a:noFill/>
        </a:ln>
        <a:effectLst/>
      </c:spPr>
      <c:txPr>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endParaRPr lang="fr-FR"/>
        </a:p>
      </c:txPr>
    </c:title>
    <c:autoTitleDeleted val="0"/>
    <c:plotArea>
      <c:layout>
        <c:manualLayout>
          <c:layoutTarget val="inner"/>
          <c:xMode val="edge"/>
          <c:yMode val="edge"/>
          <c:x val="0.18373101964472741"/>
          <c:y val="0.11035623952673985"/>
          <c:w val="0.63279572642989701"/>
          <c:h val="0.87504737382819009"/>
        </c:manualLayout>
      </c:layout>
      <c:doughnutChart>
        <c:varyColors val="1"/>
        <c:ser>
          <c:idx val="0"/>
          <c:order val="0"/>
          <c:tx>
            <c:v>Classe d'actifs</c:v>
          </c:tx>
          <c:spPr>
            <a:ln>
              <a:noFill/>
            </a:ln>
            <a:scene3d>
              <a:camera prst="orthographicFront"/>
              <a:lightRig rig="threePt" dir="t"/>
            </a:scene3d>
            <a:sp3d>
              <a:bevelT w="44450" h="44450"/>
            </a:sp3d>
          </c:spPr>
          <c:explosion val="2"/>
          <c:dPt>
            <c:idx val="0"/>
            <c:bubble3D val="0"/>
            <c:spPr>
              <a:solidFill>
                <a:schemeClr val="accent1"/>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1-DE86-4F06-AC0D-B1FAF3A86D73}"/>
              </c:ext>
            </c:extLst>
          </c:dPt>
          <c:dPt>
            <c:idx val="1"/>
            <c:bubble3D val="0"/>
            <c:spPr>
              <a:solidFill>
                <a:schemeClr val="accent3"/>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3-DE86-4F06-AC0D-B1FAF3A86D73}"/>
              </c:ext>
            </c:extLst>
          </c:dPt>
          <c:dPt>
            <c:idx val="2"/>
            <c:bubble3D val="0"/>
            <c:spPr>
              <a:solidFill>
                <a:schemeClr val="accent5"/>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5-DE86-4F06-AC0D-B1FAF3A86D73}"/>
              </c:ext>
            </c:extLst>
          </c:dPt>
          <c:dPt>
            <c:idx val="3"/>
            <c:bubble3D val="0"/>
            <c:spPr>
              <a:solidFill>
                <a:schemeClr val="accent1">
                  <a:lumMod val="60000"/>
                </a:schemeClr>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7-DE86-4F06-AC0D-B1FAF3A86D73}"/>
              </c:ext>
            </c:extLst>
          </c:dPt>
          <c:dPt>
            <c:idx val="4"/>
            <c:bubble3D val="0"/>
            <c:spPr>
              <a:solidFill>
                <a:schemeClr val="accent3">
                  <a:lumMod val="60000"/>
                </a:schemeClr>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9-DE86-4F06-AC0D-B1FAF3A86D73}"/>
              </c:ext>
            </c:extLst>
          </c:dPt>
          <c:dPt>
            <c:idx val="5"/>
            <c:bubble3D val="0"/>
            <c:spPr>
              <a:solidFill>
                <a:schemeClr val="accent5">
                  <a:lumMod val="60000"/>
                </a:schemeClr>
              </a:solidFill>
              <a:ln w="19050">
                <a:noFill/>
              </a:ln>
              <a:effectLst/>
              <a:scene3d>
                <a:camera prst="orthographicFront"/>
                <a:lightRig rig="threePt" dir="t"/>
              </a:scene3d>
              <a:sp3d>
                <a:bevelT w="44450" h="44450"/>
              </a:sp3d>
            </c:spPr>
            <c:extLst>
              <c:ext xmlns:c16="http://schemas.microsoft.com/office/drawing/2014/chart" uri="{C3380CC4-5D6E-409C-BE32-E72D297353CC}">
                <c16:uniqueId val="{0000000B-DE86-4F06-AC0D-B1FAF3A86D73}"/>
              </c:ext>
            </c:extLst>
          </c:dPt>
          <c:dLbls>
            <c:spPr>
              <a:noFill/>
              <a:ln>
                <a:noFill/>
              </a:ln>
              <a:effectLst/>
            </c:spPr>
            <c:txPr>
              <a:bodyPr rot="0" spcFirstLastPara="1" vertOverflow="overflow" horzOverflow="overflow"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patrimoine'!$AD$2:$AD$7</c:f>
              <c:strCache>
                <c:ptCount val="6"/>
                <c:pt idx="0">
                  <c:v> ETF actions </c:v>
                </c:pt>
                <c:pt idx="1">
                  <c:v> Les autres classes d'actifs </c:v>
                </c:pt>
                <c:pt idx="2">
                  <c:v> Cash en banque </c:v>
                </c:pt>
                <c:pt idx="3">
                  <c:v> Epargne </c:v>
                </c:pt>
                <c:pt idx="4">
                  <c:v> Cryptos </c:v>
                </c:pt>
                <c:pt idx="5">
                  <c:v> Immo physique </c:v>
                </c:pt>
              </c:strCache>
            </c:strRef>
          </c:cat>
          <c:val>
            <c:numRef>
              <c:f>'Aide patrimoine'!$AE$2:$AE$7</c:f>
              <c:numCache>
                <c:formatCode>_-* #\ ##0.00\ [$€-40C]_-;\-* #\ ##0.00\ [$€-40C]_-;_-* "-"??\ [$€-40C]_-;_-@_-</c:formatCode>
                <c:ptCount val="6"/>
                <c:pt idx="0">
                  <c:v>31800</c:v>
                </c:pt>
                <c:pt idx="1">
                  <c:v>25800</c:v>
                </c:pt>
                <c:pt idx="2">
                  <c:v>10550</c:v>
                </c:pt>
                <c:pt idx="3">
                  <c:v>13350</c:v>
                </c:pt>
                <c:pt idx="4">
                  <c:v>11010</c:v>
                </c:pt>
                <c:pt idx="5">
                  <c:v>28800</c:v>
                </c:pt>
              </c:numCache>
            </c:numRef>
          </c:val>
          <c:extLst>
            <c:ext xmlns:c16="http://schemas.microsoft.com/office/drawing/2014/chart" uri="{C3380CC4-5D6E-409C-BE32-E72D297353CC}">
              <c16:uniqueId val="{0000012E-DE86-4F06-AC0D-B1FAF3A86D73}"/>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Par</a:t>
            </a:r>
            <a:r>
              <a:rPr lang="en-US" sz="1300" i="1" baseline="0">
                <a:solidFill>
                  <a:schemeClr val="tx1">
                    <a:lumMod val="75000"/>
                    <a:lumOff val="25000"/>
                  </a:schemeClr>
                </a:solidFill>
                <a:latin typeface="+mn-lt"/>
                <a:ea typeface="Calibri" panose="020F0502020204030204" pitchFamily="34" charset="0"/>
                <a:cs typeface="Calibri" panose="020F0502020204030204" pitchFamily="34" charset="0"/>
              </a:rPr>
              <a:t> banque/plateforme</a:t>
            </a:r>
            <a:endParaRPr lang="en-US" sz="1300" i="1">
              <a:solidFill>
                <a:schemeClr val="tx1">
                  <a:lumMod val="75000"/>
                  <a:lumOff val="25000"/>
                </a:schemeClr>
              </a:solidFill>
              <a:latin typeface="+mn-lt"/>
              <a:ea typeface="Calibri" panose="020F0502020204030204" pitchFamily="34" charset="0"/>
              <a:cs typeface="Calibri" panose="020F0502020204030204" pitchFamily="34" charset="0"/>
            </a:endParaRPr>
          </a:p>
        </c:rich>
      </c:tx>
      <c:layout>
        <c:manualLayout>
          <c:xMode val="edge"/>
          <c:yMode val="edge"/>
          <c:x val="0.11885819897155935"/>
          <c:y val="0"/>
        </c:manualLayout>
      </c:layout>
      <c:overlay val="0"/>
      <c:spPr>
        <a:noFill/>
        <a:ln>
          <a:noFill/>
        </a:ln>
        <a:effectLst/>
      </c:spPr>
      <c:txPr>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0.18373101964472741"/>
          <c:y val="0.11035623952673985"/>
          <c:w val="0.63279572642989701"/>
          <c:h val="0.87504737382819009"/>
        </c:manualLayout>
      </c:layout>
      <c:doughnutChart>
        <c:varyColors val="1"/>
        <c:ser>
          <c:idx val="0"/>
          <c:order val="0"/>
          <c:tx>
            <c:v>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7862-4BB3-B9E7-C80161FCBC68}"/>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7862-4BB3-B9E7-C80161FCBC68}"/>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7862-4BB3-B9E7-C80161FCBC68}"/>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7862-4BB3-B9E7-C80161FCBC68}"/>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7862-4BB3-B9E7-C80161FCBC68}"/>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7862-4BB3-B9E7-C80161FCBC68}"/>
              </c:ext>
            </c:extLst>
          </c:dPt>
          <c:dLbls>
            <c:spPr>
              <a:noFill/>
              <a:ln>
                <a:noFill/>
              </a:ln>
              <a:effectLst/>
            </c:spPr>
            <c:txPr>
              <a:bodyPr rot="0" spcFirstLastPara="1" vertOverflow="overflow" horzOverflow="overflow"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rect">
                    <a:avLst/>
                  </a:prstGeom>
                  <a:noFill/>
                  <a:ln>
                    <a:noFill/>
                  </a:ln>
                </c15:spPr>
              </c:ext>
            </c:extLst>
          </c:dLbls>
          <c:cat>
            <c:strRef>
              <c:f>'Aide patrimoine'!$AT$2:$AT$7</c:f>
              <c:strCache>
                <c:ptCount val="6"/>
                <c:pt idx="0">
                  <c:v>BoursoBank</c:v>
                </c:pt>
                <c:pt idx="1">
                  <c:v>Crédit Agricole</c:v>
                </c:pt>
                <c:pt idx="2">
                  <c:v>Les autres banques</c:v>
                </c:pt>
                <c:pt idx="3">
                  <c:v>Trade Republic</c:v>
                </c:pt>
                <c:pt idx="4">
                  <c:v>Ledger</c:v>
                </c:pt>
                <c:pt idx="5">
                  <c:v>Direct</c:v>
                </c:pt>
              </c:strCache>
            </c:strRef>
          </c:cat>
          <c:val>
            <c:numRef>
              <c:f>'Aide patrimoine'!$AU$2:$AU$7</c:f>
              <c:numCache>
                <c:formatCode>_-* #\ ##0.00\ "€"_-;\-* #\ ##0.00\ "€"_-;_-* "-"??\ "€"_-;_-@_-</c:formatCode>
                <c:ptCount val="6"/>
                <c:pt idx="0">
                  <c:v>42350</c:v>
                </c:pt>
                <c:pt idx="1">
                  <c:v>22650</c:v>
                </c:pt>
                <c:pt idx="2">
                  <c:v>12010</c:v>
                </c:pt>
                <c:pt idx="3">
                  <c:v>7550</c:v>
                </c:pt>
                <c:pt idx="4">
                  <c:v>7950</c:v>
                </c:pt>
                <c:pt idx="5">
                  <c:v>28800</c:v>
                </c:pt>
              </c:numCache>
            </c:numRef>
          </c:val>
          <c:extLst>
            <c:ext xmlns:c16="http://schemas.microsoft.com/office/drawing/2014/chart" uri="{C3380CC4-5D6E-409C-BE32-E72D297353CC}">
              <c16:uniqueId val="{0000000C-7862-4BB3-B9E7-C80161FCBC68}"/>
            </c:ext>
          </c:extLst>
        </c:ser>
        <c:dLbls>
          <c:showLegendKey val="0"/>
          <c:showVal val="1"/>
          <c:showCatName val="0"/>
          <c:showSerName val="0"/>
          <c:showPercent val="0"/>
          <c:showBubbleSize val="0"/>
          <c:showLeaderLines val="0"/>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r>
              <a:rPr lang="en-US" sz="1300" i="1">
                <a:solidFill>
                  <a:schemeClr val="tx1">
                    <a:lumMod val="75000"/>
                    <a:lumOff val="25000"/>
                  </a:schemeClr>
                </a:solidFill>
                <a:latin typeface="+mn-lt"/>
                <a:ea typeface="Calibri" panose="020F0502020204030204" pitchFamily="34" charset="0"/>
                <a:cs typeface="Calibri" panose="020F0502020204030204" pitchFamily="34" charset="0"/>
              </a:rPr>
              <a:t>Par</a:t>
            </a:r>
            <a:r>
              <a:rPr lang="en-US" sz="1300" i="1" baseline="0">
                <a:solidFill>
                  <a:schemeClr val="tx1">
                    <a:lumMod val="75000"/>
                    <a:lumOff val="25000"/>
                  </a:schemeClr>
                </a:solidFill>
                <a:latin typeface="+mn-lt"/>
                <a:ea typeface="Calibri" panose="020F0502020204030204" pitchFamily="34" charset="0"/>
                <a:cs typeface="Calibri" panose="020F0502020204030204" pitchFamily="34" charset="0"/>
              </a:rPr>
              <a:t> Grande classe d'actifs</a:t>
            </a:r>
            <a:endParaRPr lang="en-US" sz="1300" i="1">
              <a:solidFill>
                <a:schemeClr val="tx1">
                  <a:lumMod val="75000"/>
                  <a:lumOff val="25000"/>
                </a:schemeClr>
              </a:solidFill>
              <a:latin typeface="+mn-lt"/>
              <a:ea typeface="Calibri" panose="020F0502020204030204" pitchFamily="34" charset="0"/>
              <a:cs typeface="Calibri" panose="020F0502020204030204" pitchFamily="34" charset="0"/>
            </a:endParaRPr>
          </a:p>
        </c:rich>
      </c:tx>
      <c:layout>
        <c:manualLayout>
          <c:xMode val="edge"/>
          <c:yMode val="edge"/>
          <c:x val="2.3800417800261348E-2"/>
          <c:y val="3.8251184705103546E-2"/>
        </c:manualLayout>
      </c:layout>
      <c:overlay val="0"/>
      <c:spPr>
        <a:noFill/>
        <a:ln>
          <a:noFill/>
        </a:ln>
        <a:effectLst/>
      </c:spPr>
      <c:txPr>
        <a:bodyPr rot="0" spcFirstLastPara="1" vertOverflow="ellipsis" vert="horz" wrap="square" anchor="ctr" anchorCtr="1"/>
        <a:lstStyle/>
        <a:p>
          <a:pPr>
            <a:defRPr sz="1300" b="0" i="1"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0.21991471118567002"/>
          <c:y val="0.1241992108949317"/>
          <c:w val="0.61295528494151663"/>
          <c:h val="0.85296727495335622"/>
        </c:manualLayout>
      </c:layout>
      <c:doughnutChart>
        <c:varyColors val="1"/>
        <c:ser>
          <c:idx val="0"/>
          <c:order val="0"/>
          <c:tx>
            <c:v>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59A3-43A9-8CCE-DF77CAE611CE}"/>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59A3-43A9-8CCE-DF77CAE611CE}"/>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59A3-43A9-8CCE-DF77CAE611CE}"/>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59A3-43A9-8CCE-DF77CAE611CE}"/>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59A3-43A9-8CCE-DF77CAE611CE}"/>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59A3-43A9-8CCE-DF77CAE611CE}"/>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4262-46B5-B7FA-2F1EA01D63A7}"/>
              </c:ext>
            </c:extLst>
          </c:dPt>
          <c:dLbls>
            <c:dLbl>
              <c:idx val="4"/>
              <c:showLegendKey val="0"/>
              <c:showVal val="0"/>
              <c:showCatName val="1"/>
              <c:showSerName val="0"/>
              <c:showPercent val="1"/>
              <c:showBubbleSize val="0"/>
              <c:separator>
</c:separator>
              <c:extLst>
                <c:ext xmlns:c15="http://schemas.microsoft.com/office/drawing/2012/chart" uri="{CE6537A1-D6FC-4f65-9D91-7224C49458BB}">
                  <c15:layout>
                    <c:manualLayout>
                      <c:w val="0.17585687202235223"/>
                      <c:h val="0.16603159040991733"/>
                    </c:manualLayout>
                  </c15:layout>
                </c:ext>
                <c:ext xmlns:c16="http://schemas.microsoft.com/office/drawing/2014/chart" uri="{C3380CC4-5D6E-409C-BE32-E72D297353CC}">
                  <c16:uniqueId val="{00000009-59A3-43A9-8CCE-DF77CAE611CE}"/>
                </c:ext>
              </c:extLst>
            </c:dLbl>
            <c:spPr>
              <a:noFill/>
              <a:ln>
                <a:noFill/>
              </a:ln>
              <a:effectLst/>
            </c:spPr>
            <c:txPr>
              <a:bodyPr rot="0" spcFirstLastPara="1" vertOverflow="overflow" horzOverflow="overflow"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rect">
                    <a:avLst/>
                  </a:prstGeom>
                  <a:noFill/>
                  <a:ln>
                    <a:noFill/>
                  </a:ln>
                </c15:spPr>
              </c:ext>
            </c:extLst>
          </c:dLbls>
          <c:cat>
            <c:strRef>
              <c:f>'Aide patrimoine'!$AG$2:$AG$8</c:f>
              <c:strCache>
                <c:ptCount val="7"/>
                <c:pt idx="0">
                  <c:v>Liquidités</c:v>
                </c:pt>
                <c:pt idx="1">
                  <c:v>Obligations</c:v>
                </c:pt>
                <c:pt idx="2">
                  <c:v>Immobilier</c:v>
                </c:pt>
                <c:pt idx="3">
                  <c:v>Actions</c:v>
                </c:pt>
                <c:pt idx="4">
                  <c:v>Alternatifs/Exotiques</c:v>
                </c:pt>
                <c:pt idx="5">
                  <c:v>Autres</c:v>
                </c:pt>
                <c:pt idx="6">
                  <c:v>0</c:v>
                </c:pt>
              </c:strCache>
            </c:strRef>
          </c:cat>
          <c:val>
            <c:numRef>
              <c:f>'Aide patrimoine'!$AH$2:$AH$8</c:f>
              <c:numCache>
                <c:formatCode>#\ ##0.00\ "€"</c:formatCode>
                <c:ptCount val="7"/>
                <c:pt idx="0">
                  <c:v>23900</c:v>
                </c:pt>
                <c:pt idx="1">
                  <c:v>9100</c:v>
                </c:pt>
                <c:pt idx="2">
                  <c:v>33500</c:v>
                </c:pt>
                <c:pt idx="3">
                  <c:v>33600</c:v>
                </c:pt>
                <c:pt idx="4">
                  <c:v>21210</c:v>
                </c:pt>
                <c:pt idx="5">
                  <c:v>#N/A</c:v>
                </c:pt>
                <c:pt idx="6">
                  <c:v>#N/A</c:v>
                </c:pt>
              </c:numCache>
            </c:numRef>
          </c:val>
          <c:extLst>
            <c:ext xmlns:c16="http://schemas.microsoft.com/office/drawing/2014/chart" uri="{C3380CC4-5D6E-409C-BE32-E72D297353CC}">
              <c16:uniqueId val="{0000000C-59A3-43A9-8CCE-DF77CAE611CE}"/>
            </c:ext>
          </c:extLst>
        </c:ser>
        <c:dLbls>
          <c:showLegendKey val="0"/>
          <c:showVal val="1"/>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11605250497172306"/>
          <c:y val="0.1176717002422218"/>
          <c:w val="0.86586576535271365"/>
          <c:h val="0.64043094660223565"/>
        </c:manualLayout>
      </c:layout>
      <c:lineChart>
        <c:grouping val="standard"/>
        <c:varyColors val="0"/>
        <c:dLbls>
          <c:dLblPos val="ctr"/>
          <c:showLegendKey val="0"/>
          <c:showVal val="1"/>
          <c:showCatName val="0"/>
          <c:showSerName val="0"/>
          <c:showPercent val="0"/>
          <c:showBubbleSize val="0"/>
        </c:dLbls>
        <c:marker val="1"/>
        <c:smooth val="0"/>
        <c:axId val="1346266847"/>
        <c:axId val="1346264927"/>
      </c:lineChart>
      <c:catAx>
        <c:axId val="1346266847"/>
        <c:scaling>
          <c:orientation val="minMax"/>
        </c:scaling>
        <c:delete val="0"/>
        <c:axPos val="b"/>
        <c:numFmt formatCode="General" sourceLinked="1"/>
        <c:majorTickMark val="none"/>
        <c:minorTickMark val="none"/>
        <c:tickLblPos val="nextTo"/>
        <c:spPr>
          <a:noFill/>
          <a:ln w="12700" cap="flat" cmpd="sng" algn="ctr">
            <a:solidFill>
              <a:schemeClr val="tx2">
                <a:lumMod val="50000"/>
              </a:schemeClr>
            </a:solidFill>
            <a:round/>
          </a:ln>
          <a:effectLst/>
        </c:spPr>
        <c:txPr>
          <a:bodyPr rot="-60000000" spcFirstLastPara="1" vertOverflow="ellipsis" vert="horz" wrap="square" anchor="ctr" anchorCtr="1"/>
          <a:lstStyle/>
          <a:p>
            <a:pPr>
              <a:defRPr sz="900" b="0" i="0" u="none" strike="noStrike" kern="1200" spc="100" baseline="0">
                <a:solidFill>
                  <a:schemeClr val="tx2">
                    <a:lumMod val="50000"/>
                  </a:schemeClr>
                </a:solidFill>
                <a:latin typeface="+mn-lt"/>
                <a:ea typeface="+mn-ea"/>
                <a:cs typeface="+mn-cs"/>
              </a:defRPr>
            </a:pPr>
            <a:endParaRPr lang="fr-FR"/>
          </a:p>
        </c:txPr>
        <c:crossAx val="1346264927"/>
        <c:crosses val="autoZero"/>
        <c:auto val="1"/>
        <c:lblAlgn val="ctr"/>
        <c:lblOffset val="100"/>
        <c:noMultiLvlLbl val="0"/>
      </c:catAx>
      <c:valAx>
        <c:axId val="1346264927"/>
        <c:scaling>
          <c:orientation val="minMax"/>
        </c:scaling>
        <c:delete val="0"/>
        <c:axPos val="l"/>
        <c:numFmt formatCode="#\ ##0&quot; 000 €&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lumMod val="50000"/>
                  </a:schemeClr>
                </a:solidFill>
                <a:latin typeface="+mn-lt"/>
                <a:ea typeface="+mn-ea"/>
                <a:cs typeface="+mn-cs"/>
              </a:defRPr>
            </a:pPr>
            <a:endParaRPr lang="fr-FR"/>
          </a:p>
        </c:txPr>
        <c:crossAx val="1346266847"/>
        <c:crosses val="autoZero"/>
        <c:crossBetween val="between"/>
      </c:valAx>
      <c:spPr>
        <a:noFill/>
        <a:ln>
          <a:noFill/>
          <a:prstDash val="sysDot"/>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75000"/>
      </a:schemeClr>
    </a:solidFill>
    <a:ln w="9525" cap="flat" cmpd="sng" algn="ctr">
      <a:solidFill>
        <a:srgbClr val="C1D1F5"/>
      </a:solidFill>
      <a:round/>
    </a:ln>
    <a:effectLst>
      <a:outerShdw blurRad="50800" dist="50800" algn="ctr" rotWithShape="0">
        <a:srgbClr val="000000">
          <a:alpha val="59000"/>
        </a:srgbClr>
      </a:outerShdw>
      <a:softEdge rad="0"/>
    </a:effectLst>
  </c:spPr>
  <c:txPr>
    <a:bodyPr/>
    <a:lstStyle/>
    <a:p>
      <a:pPr>
        <a:defRPr/>
      </a:pPr>
      <a:endParaRPr lang="fr-FR"/>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946648603293234E-2"/>
          <c:y val="5.1333410725127341E-3"/>
          <c:w val="0.90359846161363244"/>
          <c:h val="0.99486665892748727"/>
        </c:manualLayout>
      </c:layout>
      <c:doughnutChart>
        <c:varyColors val="1"/>
        <c:ser>
          <c:idx val="0"/>
          <c:order val="0"/>
          <c:tx>
            <c:v>Volatilité</c:v>
          </c:tx>
          <c:spPr>
            <a:ln>
              <a:noFill/>
            </a:ln>
            <a:effectLst>
              <a:outerShdw blurRad="50800" dist="38100" dir="5400000" algn="t" rotWithShape="0">
                <a:prstClr val="black">
                  <a:alpha val="40000"/>
                </a:prstClr>
              </a:outerShdw>
            </a:effectLst>
            <a:scene3d>
              <a:camera prst="orthographicFront"/>
              <a:lightRig rig="threePt" dir="t"/>
            </a:scene3d>
            <a:sp3d>
              <a:bevelT w="63500" h="63500"/>
            </a:sp3d>
          </c:spPr>
          <c:explosion val="3"/>
          <c:dPt>
            <c:idx val="0"/>
            <c:bubble3D val="0"/>
            <c:spPr>
              <a:solidFill>
                <a:schemeClr val="accent2">
                  <a:lumMod val="75000"/>
                </a:schemeClr>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1-1AE6-4ED9-8AEF-4817592A8F65}"/>
              </c:ext>
            </c:extLst>
          </c:dPt>
          <c:dPt>
            <c:idx val="1"/>
            <c:bubble3D val="0"/>
            <c:spPr>
              <a:solidFill>
                <a:schemeClr val="accent2">
                  <a:lumMod val="90000"/>
                </a:schemeClr>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3-1AE6-4ED9-8AEF-4817592A8F65}"/>
              </c:ext>
            </c:extLst>
          </c:dPt>
          <c:dPt>
            <c:idx val="2"/>
            <c:bubble3D val="0"/>
            <c:spPr>
              <a:solidFill>
                <a:schemeClr val="tx2">
                  <a:lumMod val="20000"/>
                  <a:lumOff val="80000"/>
                </a:schemeClr>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5-1AE6-4ED9-8AEF-4817592A8F65}"/>
              </c:ext>
            </c:extLst>
          </c:dPt>
          <c:dPt>
            <c:idx val="3"/>
            <c:bubble3D val="0"/>
            <c:explosion val="2"/>
            <c:spPr>
              <a:solidFill>
                <a:schemeClr val="accent4">
                  <a:lumMod val="20000"/>
                  <a:lumOff val="80000"/>
                </a:schemeClr>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7-1AE6-4ED9-8AEF-4817592A8F65}"/>
              </c:ext>
            </c:extLst>
          </c:dPt>
          <c:dPt>
            <c:idx val="4"/>
            <c:bubble3D val="0"/>
            <c:spPr>
              <a:solidFill>
                <a:srgbClr val="CBCBCB"/>
              </a:solidFill>
              <a:ln w="9525" cap="flat" cmpd="sng" algn="ctr">
                <a:noFill/>
                <a:round/>
              </a:ln>
              <a:effectLst>
                <a:outerShdw blurRad="50800" dist="38100" dir="5400000" algn="t" rotWithShape="0">
                  <a:prstClr val="black">
                    <a:alpha val="40000"/>
                  </a:prstClr>
                </a:outerShdw>
              </a:effectLst>
              <a:scene3d>
                <a:camera prst="orthographicFront"/>
                <a:lightRig rig="threePt" dir="t"/>
              </a:scene3d>
              <a:sp3d>
                <a:bevelT w="63500" h="63500"/>
              </a:sp3d>
            </c:spPr>
            <c:extLst>
              <c:ext xmlns:c16="http://schemas.microsoft.com/office/drawing/2014/chart" uri="{C3380CC4-5D6E-409C-BE32-E72D297353CC}">
                <c16:uniqueId val="{00000009-1F4A-44B5-BF91-33ECCDF68C90}"/>
              </c:ext>
            </c:extLst>
          </c:dPt>
          <c:dLbls>
            <c:dLbl>
              <c:idx val="0"/>
              <c:layout>
                <c:manualLayout>
                  <c:x val="0.17532790051114294"/>
                  <c:y val="-8.9393421891031194E-2"/>
                </c:manualLayout>
              </c:layout>
              <c:showLegendKey val="0"/>
              <c:showVal val="0"/>
              <c:showCatName val="1"/>
              <c:showSerName val="0"/>
              <c:showPercent val="1"/>
              <c:showBubbleSize val="0"/>
              <c:extLst>
                <c:ext xmlns:c15="http://schemas.microsoft.com/office/drawing/2012/chart" uri="{CE6537A1-D6FC-4f65-9D91-7224C49458BB}">
                  <c15:layout>
                    <c:manualLayout>
                      <c:w val="0.22178979414659583"/>
                      <c:h val="0.18427815398394001"/>
                    </c:manualLayout>
                  </c15:layout>
                </c:ext>
                <c:ext xmlns:c16="http://schemas.microsoft.com/office/drawing/2014/chart" uri="{C3380CC4-5D6E-409C-BE32-E72D297353CC}">
                  <c16:uniqueId val="{00000001-1AE6-4ED9-8AEF-4817592A8F65}"/>
                </c:ext>
              </c:extLst>
            </c:dLbl>
            <c:dLbl>
              <c:idx val="1"/>
              <c:layout>
                <c:manualLayout>
                  <c:x val="0.15980489676075982"/>
                  <c:y val="-0.1107584513029909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AE6-4ED9-8AEF-4817592A8F65}"/>
                </c:ext>
              </c:extLst>
            </c:dLbl>
            <c:dLbl>
              <c:idx val="2"/>
              <c:layout>
                <c:manualLayout>
                  <c:x val="9.9618125290422133E-2"/>
                  <c:y val="0.225611969534507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AE6-4ED9-8AEF-4817592A8F65}"/>
                </c:ext>
              </c:extLst>
            </c:dLbl>
            <c:dLbl>
              <c:idx val="3"/>
              <c:layout>
                <c:manualLayout>
                  <c:x val="-0.11555702533688969"/>
                  <c:y val="0.2000709918513553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AE6-4ED9-8AEF-4817592A8F65}"/>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fr-FR"/>
              </a:p>
            </c:txP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'Aide répartition cible'!$BO$2:$BO$6</c:f>
              <c:strCache>
                <c:ptCount val="5"/>
                <c:pt idx="0">
                  <c:v>Très forte</c:v>
                </c:pt>
                <c:pt idx="1">
                  <c:v>Forte</c:v>
                </c:pt>
                <c:pt idx="2">
                  <c:v>Modérée</c:v>
                </c:pt>
                <c:pt idx="3">
                  <c:v>Faible</c:v>
                </c:pt>
                <c:pt idx="4">
                  <c:v>0</c:v>
                </c:pt>
              </c:strCache>
            </c:strRef>
          </c:cat>
          <c:val>
            <c:numRef>
              <c:f>'Aide répartition cible'!$BP$2:$BP$6</c:f>
              <c:numCache>
                <c:formatCode>#\ ##0.00\ "€"</c:formatCode>
                <c:ptCount val="5"/>
                <c:pt idx="0">
                  <c:v>11010</c:v>
                </c:pt>
                <c:pt idx="1">
                  <c:v>33600</c:v>
                </c:pt>
                <c:pt idx="2">
                  <c:v>43700</c:v>
                </c:pt>
                <c:pt idx="3">
                  <c:v>33000</c:v>
                </c:pt>
                <c:pt idx="4">
                  <c:v>#N/A</c:v>
                </c:pt>
              </c:numCache>
            </c:numRef>
          </c:val>
          <c:extLst>
            <c:ext xmlns:c16="http://schemas.microsoft.com/office/drawing/2014/chart" uri="{C3380CC4-5D6E-409C-BE32-E72D297353CC}">
              <c16:uniqueId val="{00000008-1AE6-4ED9-8AEF-4817592A8F65}"/>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16783382469250668"/>
          <c:y val="6.3575847481193562E-2"/>
          <c:w val="0.70195595072567651"/>
          <c:h val="0.87205991261984039"/>
        </c:manualLayout>
      </c:layout>
      <c:doughnutChart>
        <c:varyColors val="1"/>
        <c:ser>
          <c:idx val="0"/>
          <c:order val="0"/>
          <c:spPr>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plosion val="4"/>
          <c:dPt>
            <c:idx val="0"/>
            <c:bubble3D val="0"/>
            <c:spPr>
              <a:gradFill rotWithShape="1">
                <a:gsLst>
                  <a:gs pos="0">
                    <a:schemeClr val="accent2">
                      <a:tint val="65000"/>
                      <a:lumMod val="110000"/>
                      <a:satMod val="105000"/>
                      <a:tint val="67000"/>
                    </a:schemeClr>
                  </a:gs>
                  <a:gs pos="50000">
                    <a:schemeClr val="accent2">
                      <a:tint val="65000"/>
                      <a:lumMod val="105000"/>
                      <a:satMod val="103000"/>
                      <a:tint val="73000"/>
                    </a:schemeClr>
                  </a:gs>
                  <a:gs pos="100000">
                    <a:schemeClr val="accent2">
                      <a:tint val="65000"/>
                      <a:lumMod val="105000"/>
                      <a:satMod val="109000"/>
                      <a:tint val="81000"/>
                    </a:schemeClr>
                  </a:gs>
                </a:gsLst>
                <a:lin ang="5400000" scaled="0"/>
              </a:gradFill>
              <a:ln w="9525" cap="flat" cmpd="sng" algn="ctr">
                <a:solidFill>
                  <a:schemeClr val="accent2">
                    <a:tint val="65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1-F054-41ED-9F27-A7D00A43AF26}"/>
              </c:ext>
            </c:extLst>
          </c:dPt>
          <c:dPt>
            <c:idx val="1"/>
            <c:bubble3D val="0"/>
            <c:spPr>
              <a:gradFill rotWithShape="1">
                <a:gsLst>
                  <a:gs pos="0">
                    <a:schemeClr val="accent2">
                      <a:tint val="86000"/>
                      <a:lumMod val="110000"/>
                      <a:satMod val="105000"/>
                      <a:tint val="67000"/>
                    </a:schemeClr>
                  </a:gs>
                  <a:gs pos="50000">
                    <a:schemeClr val="accent2">
                      <a:tint val="86000"/>
                      <a:lumMod val="105000"/>
                      <a:satMod val="103000"/>
                      <a:tint val="73000"/>
                    </a:schemeClr>
                  </a:gs>
                  <a:gs pos="100000">
                    <a:schemeClr val="accent2">
                      <a:tint val="86000"/>
                      <a:lumMod val="105000"/>
                      <a:satMod val="109000"/>
                      <a:tint val="81000"/>
                    </a:schemeClr>
                  </a:gs>
                </a:gsLst>
                <a:lin ang="5400000" scaled="0"/>
              </a:gradFill>
              <a:ln w="9525" cap="flat" cmpd="sng" algn="ctr">
                <a:solidFill>
                  <a:schemeClr val="accent2">
                    <a:tint val="86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3-F054-41ED-9F27-A7D00A43AF26}"/>
              </c:ext>
            </c:extLst>
          </c:dPt>
          <c:dPt>
            <c:idx val="2"/>
            <c:bubble3D val="0"/>
            <c:spPr>
              <a:gradFill rotWithShape="1">
                <a:gsLst>
                  <a:gs pos="0">
                    <a:schemeClr val="accent2">
                      <a:shade val="65000"/>
                      <a:lumMod val="110000"/>
                      <a:satMod val="105000"/>
                      <a:tint val="67000"/>
                    </a:schemeClr>
                  </a:gs>
                  <a:gs pos="50000">
                    <a:schemeClr val="accent2">
                      <a:shade val="65000"/>
                      <a:lumMod val="105000"/>
                      <a:satMod val="103000"/>
                      <a:tint val="73000"/>
                    </a:schemeClr>
                  </a:gs>
                  <a:gs pos="100000">
                    <a:schemeClr val="accent2">
                      <a:shade val="65000"/>
                      <a:lumMod val="105000"/>
                      <a:satMod val="109000"/>
                      <a:tint val="81000"/>
                    </a:schemeClr>
                  </a:gs>
                </a:gsLst>
                <a:lin ang="5400000" scaled="0"/>
              </a:gradFill>
              <a:ln w="9525" cap="flat" cmpd="sng" algn="ctr">
                <a:solidFill>
                  <a:schemeClr val="accent2">
                    <a:shade val="65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5-F054-41ED-9F27-A7D00A43AF26}"/>
              </c:ext>
            </c:extLst>
          </c:dPt>
          <c:dPt>
            <c:idx val="3"/>
            <c:bubble3D val="0"/>
            <c:spPr>
              <a:solidFill>
                <a:srgbClr val="CBCBCB"/>
              </a:solidFill>
              <a:ln w="9525" cap="flat" cmpd="sng" algn="ctr">
                <a:noFill/>
                <a:round/>
              </a:ln>
              <a:effectLst>
                <a:outerShdw blurRad="635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7-5EA4-41A8-9D6E-7E93C45BD810}"/>
              </c:ext>
            </c:extLst>
          </c:dPt>
          <c:dLbls>
            <c:dLbl>
              <c:idx val="0"/>
              <c:layout>
                <c:manualLayout>
                  <c:x val="9.557012281404946E-2"/>
                  <c:y val="-0.21726000459895578"/>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F054-41ED-9F27-A7D00A43AF26}"/>
                </c:ext>
              </c:extLst>
            </c:dLbl>
            <c:dLbl>
              <c:idx val="1"/>
              <c:layout>
                <c:manualLayout>
                  <c:x val="5.7292871232993717E-2"/>
                  <c:y val="0.17058907107609317"/>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F054-41ED-9F27-A7D00A43AF26}"/>
                </c:ext>
              </c:extLst>
            </c:dLbl>
            <c:dLbl>
              <c:idx val="2"/>
              <c:layout>
                <c:manualLayout>
                  <c:x val="-0.10694669296825496"/>
                  <c:y val="-0.26536077722947826"/>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F054-41ED-9F27-A7D00A43AF26}"/>
                </c:ext>
              </c:extLst>
            </c:dLbl>
            <c:spPr>
              <a:noFill/>
              <a:ln>
                <a:noFill/>
              </a:ln>
              <a:effectLst/>
            </c:spPr>
            <c:txPr>
              <a:bodyPr rot="0" spcFirstLastPara="1" vertOverflow="clip" horzOverflow="clip" vert="horz" wrap="non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répartition cible'!$BX$2:$BX$5</c:f>
              <c:strCache>
                <c:ptCount val="4"/>
                <c:pt idx="0">
                  <c:v> Court terme </c:v>
                </c:pt>
                <c:pt idx="1">
                  <c:v> Moyen terme </c:v>
                </c:pt>
                <c:pt idx="2">
                  <c:v> Long terme </c:v>
                </c:pt>
                <c:pt idx="3">
                  <c:v>0</c:v>
                </c:pt>
              </c:strCache>
            </c:strRef>
          </c:cat>
          <c:val>
            <c:numRef>
              <c:f>'Aide répartition cible'!$BY$2:$BY$5</c:f>
              <c:numCache>
                <c:formatCode>#\ ##0.00\ "€"</c:formatCode>
                <c:ptCount val="4"/>
                <c:pt idx="0">
                  <c:v>23900</c:v>
                </c:pt>
                <c:pt idx="1">
                  <c:v>11010</c:v>
                </c:pt>
                <c:pt idx="2">
                  <c:v>86400</c:v>
                </c:pt>
                <c:pt idx="3">
                  <c:v>#N/A</c:v>
                </c:pt>
              </c:numCache>
            </c:numRef>
          </c:val>
          <c:extLst>
            <c:ext xmlns:c16="http://schemas.microsoft.com/office/drawing/2014/chart" uri="{C3380CC4-5D6E-409C-BE32-E72D297353CC}">
              <c16:uniqueId val="{00000008-F054-41ED-9F27-A7D00A43AF26}"/>
            </c:ext>
          </c:extLst>
        </c:ser>
        <c:dLbls>
          <c:showLegendKey val="0"/>
          <c:showVal val="1"/>
          <c:showCatName val="0"/>
          <c:showSerName val="0"/>
          <c:showPercent val="0"/>
          <c:showBubbleSize val="0"/>
          <c:showLeaderLines val="1"/>
        </c:dLbls>
        <c:firstSliceAng val="53"/>
        <c:holeSize val="51"/>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25940234929650186"/>
          <c:y val="2.500081105225083E-2"/>
          <c:w val="0.60257562067036696"/>
          <c:h val="0.93677103543445461"/>
        </c:manualLayout>
      </c:layout>
      <c:doughnutChart>
        <c:varyColors val="1"/>
        <c:ser>
          <c:idx val="0"/>
          <c:order val="0"/>
          <c:spPr>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plosion val="4"/>
          <c:dPt>
            <c:idx val="0"/>
            <c:bubble3D val="0"/>
            <c:spPr>
              <a:gradFill rotWithShape="1">
                <a:gsLst>
                  <a:gs pos="0">
                    <a:schemeClr val="accent5">
                      <a:tint val="58000"/>
                      <a:lumMod val="110000"/>
                      <a:satMod val="105000"/>
                      <a:tint val="67000"/>
                    </a:schemeClr>
                  </a:gs>
                  <a:gs pos="50000">
                    <a:schemeClr val="accent5">
                      <a:tint val="58000"/>
                      <a:lumMod val="105000"/>
                      <a:satMod val="103000"/>
                      <a:tint val="73000"/>
                    </a:schemeClr>
                  </a:gs>
                  <a:gs pos="100000">
                    <a:schemeClr val="accent5">
                      <a:tint val="58000"/>
                      <a:lumMod val="105000"/>
                      <a:satMod val="109000"/>
                      <a:tint val="81000"/>
                    </a:schemeClr>
                  </a:gs>
                </a:gsLst>
                <a:lin ang="5400000" scaled="0"/>
              </a:gradFill>
              <a:ln w="9525" cap="flat" cmpd="sng" algn="ctr">
                <a:solidFill>
                  <a:schemeClr val="accent5">
                    <a:tint val="58000"/>
                    <a:shade val="95000"/>
                  </a:schemeClr>
                </a:solidFill>
                <a:round/>
              </a:ln>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1-6975-4076-BF8F-2FC0900E7196}"/>
              </c:ext>
            </c:extLst>
          </c:dPt>
          <c:dPt>
            <c:idx val="1"/>
            <c:bubble3D val="0"/>
            <c:spPr>
              <a:gradFill rotWithShape="1">
                <a:gsLst>
                  <a:gs pos="0">
                    <a:schemeClr val="accent5">
                      <a:tint val="86000"/>
                      <a:lumMod val="110000"/>
                      <a:satMod val="105000"/>
                      <a:tint val="67000"/>
                    </a:schemeClr>
                  </a:gs>
                  <a:gs pos="50000">
                    <a:schemeClr val="accent5">
                      <a:tint val="86000"/>
                      <a:lumMod val="105000"/>
                      <a:satMod val="103000"/>
                      <a:tint val="73000"/>
                    </a:schemeClr>
                  </a:gs>
                  <a:gs pos="100000">
                    <a:schemeClr val="accent5">
                      <a:tint val="86000"/>
                      <a:lumMod val="105000"/>
                      <a:satMod val="109000"/>
                      <a:tint val="81000"/>
                    </a:schemeClr>
                  </a:gs>
                </a:gsLst>
                <a:lin ang="5400000" scaled="0"/>
              </a:gradFill>
              <a:ln w="9525" cap="flat" cmpd="sng" algn="ctr">
                <a:solidFill>
                  <a:schemeClr val="accent5">
                    <a:tint val="86000"/>
                    <a:shade val="95000"/>
                  </a:schemeClr>
                </a:solidFill>
                <a:round/>
              </a:ln>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3-6975-4076-BF8F-2FC0900E7196}"/>
              </c:ext>
            </c:extLst>
          </c:dPt>
          <c:dPt>
            <c:idx val="2"/>
            <c:bubble3D val="0"/>
            <c:spPr>
              <a:gradFill rotWithShape="1">
                <a:gsLst>
                  <a:gs pos="0">
                    <a:schemeClr val="accent5">
                      <a:shade val="86000"/>
                      <a:lumMod val="110000"/>
                      <a:satMod val="105000"/>
                      <a:tint val="67000"/>
                    </a:schemeClr>
                  </a:gs>
                  <a:gs pos="50000">
                    <a:schemeClr val="accent5">
                      <a:shade val="86000"/>
                      <a:lumMod val="105000"/>
                      <a:satMod val="103000"/>
                      <a:tint val="73000"/>
                    </a:schemeClr>
                  </a:gs>
                  <a:gs pos="100000">
                    <a:schemeClr val="accent5">
                      <a:shade val="86000"/>
                      <a:lumMod val="105000"/>
                      <a:satMod val="109000"/>
                      <a:tint val="81000"/>
                    </a:schemeClr>
                  </a:gs>
                </a:gsLst>
                <a:lin ang="5400000" scaled="0"/>
              </a:gradFill>
              <a:ln w="9525" cap="flat" cmpd="sng" algn="ctr">
                <a:solidFill>
                  <a:schemeClr val="accent5">
                    <a:shade val="86000"/>
                    <a:shade val="95000"/>
                  </a:schemeClr>
                </a:solidFill>
                <a:round/>
              </a:ln>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5-6975-4076-BF8F-2FC0900E7196}"/>
              </c:ext>
            </c:extLst>
          </c:dPt>
          <c:dPt>
            <c:idx val="3"/>
            <c:bubble3D val="0"/>
            <c:spPr>
              <a:gradFill rotWithShape="1">
                <a:gsLst>
                  <a:gs pos="0">
                    <a:schemeClr val="accent5">
                      <a:shade val="58000"/>
                      <a:lumMod val="110000"/>
                      <a:satMod val="105000"/>
                      <a:tint val="67000"/>
                    </a:schemeClr>
                  </a:gs>
                  <a:gs pos="50000">
                    <a:schemeClr val="accent5">
                      <a:shade val="58000"/>
                      <a:lumMod val="105000"/>
                      <a:satMod val="103000"/>
                      <a:tint val="73000"/>
                    </a:schemeClr>
                  </a:gs>
                  <a:gs pos="100000">
                    <a:schemeClr val="accent5">
                      <a:shade val="58000"/>
                      <a:lumMod val="105000"/>
                      <a:satMod val="109000"/>
                      <a:tint val="81000"/>
                    </a:schemeClr>
                  </a:gs>
                </a:gsLst>
                <a:lin ang="5400000" scaled="0"/>
              </a:gradFill>
              <a:ln w="9525" cap="flat" cmpd="sng" algn="ctr">
                <a:solidFill>
                  <a:schemeClr val="accent5">
                    <a:shade val="58000"/>
                    <a:shade val="95000"/>
                  </a:schemeClr>
                </a:solidFill>
                <a:round/>
              </a:ln>
              <a:effectLst>
                <a:outerShdw blurRad="50800" sx="102000" sy="102000" algn="ctr" rotWithShape="0">
                  <a:prstClr val="black">
                    <a:alpha val="40000"/>
                  </a:prstClr>
                </a:outerShdw>
                <a:softEdge rad="1270000"/>
              </a:effectLst>
              <a:scene3d>
                <a:camera prst="orthographicFront"/>
                <a:lightRig rig="balanced" dir="t"/>
              </a:scene3d>
              <a:sp3d>
                <a:bevelT w="63500" h="63500"/>
              </a:sp3d>
            </c:spPr>
            <c:extLst>
              <c:ext xmlns:c16="http://schemas.microsoft.com/office/drawing/2014/chart" uri="{C3380CC4-5D6E-409C-BE32-E72D297353CC}">
                <c16:uniqueId val="{00000007-D11C-4DAD-9227-B41FF83D33FE}"/>
              </c:ext>
            </c:extLst>
          </c:dPt>
          <c:dLbls>
            <c:dLbl>
              <c:idx val="0"/>
              <c:layout>
                <c:manualLayout>
                  <c:x val="0.17052953031806603"/>
                  <c:y val="0.1050072760947215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6975-4076-BF8F-2FC0900E7196}"/>
                </c:ext>
              </c:extLst>
            </c:dLbl>
            <c:dLbl>
              <c:idx val="1"/>
              <c:layout>
                <c:manualLayout>
                  <c:x val="-6.0903403685023581E-2"/>
                  <c:y val="0.2527952943021074"/>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6975-4076-BF8F-2FC0900E7196}"/>
                </c:ext>
              </c:extLst>
            </c:dLbl>
            <c:dLbl>
              <c:idx val="2"/>
              <c:layout>
                <c:manualLayout>
                  <c:x val="-0.18235575061314066"/>
                  <c:y val="-7.4999757520461091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6975-4076-BF8F-2FC0900E7196}"/>
                </c:ext>
              </c:extLst>
            </c:dLbl>
            <c:spPr>
              <a:noFill/>
              <a:ln>
                <a:noFill/>
              </a:ln>
              <a:effectLst/>
            </c:spPr>
            <c:txPr>
              <a:bodyPr rot="0" spcFirstLastPara="1" vertOverflow="overflow" horzOverflow="overflow" vert="horz" wrap="non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répartition cible'!$BU$2:$BU$5</c:f>
              <c:strCache>
                <c:ptCount val="4"/>
                <c:pt idx="0">
                  <c:v> Liquide </c:v>
                </c:pt>
                <c:pt idx="1">
                  <c:v> Semi-liquide </c:v>
                </c:pt>
                <c:pt idx="2">
                  <c:v> Non liquide </c:v>
                </c:pt>
                <c:pt idx="3">
                  <c:v>0</c:v>
                </c:pt>
              </c:strCache>
            </c:strRef>
          </c:cat>
          <c:val>
            <c:numRef>
              <c:f>'Aide répartition cible'!$BV$2:$BV$5</c:f>
              <c:numCache>
                <c:formatCode>#\ ##0.00\ "€"</c:formatCode>
                <c:ptCount val="4"/>
                <c:pt idx="0">
                  <c:v>34910</c:v>
                </c:pt>
                <c:pt idx="1">
                  <c:v>52900</c:v>
                </c:pt>
                <c:pt idx="2">
                  <c:v>33500</c:v>
                </c:pt>
                <c:pt idx="3">
                  <c:v>#N/A</c:v>
                </c:pt>
              </c:numCache>
            </c:numRef>
          </c:val>
          <c:extLst>
            <c:ext xmlns:c16="http://schemas.microsoft.com/office/drawing/2014/chart" uri="{C3380CC4-5D6E-409C-BE32-E72D297353CC}">
              <c16:uniqueId val="{00000008-6975-4076-BF8F-2FC0900E7196}"/>
            </c:ext>
          </c:extLst>
        </c:ser>
        <c:dLbls>
          <c:showLegendKey val="0"/>
          <c:showVal val="1"/>
          <c:showCatName val="0"/>
          <c:showSerName val="0"/>
          <c:showPercent val="0"/>
          <c:showBubbleSize val="0"/>
          <c:showLeaderLines val="1"/>
        </c:dLbls>
        <c:firstSliceAng val="53"/>
        <c:holeSize val="51"/>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35976961744841"/>
          <c:y val="7.0601456647034239E-2"/>
          <c:w val="0.72806824868589137"/>
          <c:h val="0.89670094900637676"/>
        </c:manualLayout>
      </c:layout>
      <c:doughnutChart>
        <c:varyColors val="1"/>
        <c:ser>
          <c:idx val="0"/>
          <c:order val="0"/>
          <c:tx>
            <c:v>Grande classe d'actifs</c:v>
          </c:tx>
          <c:spPr>
            <a:effectLst/>
            <a:scene3d>
              <a:camera prst="orthographicFront"/>
              <a:lightRig rig="threePt" dir="t"/>
            </a:scene3d>
            <a:sp3d>
              <a:bevelT w="63500" h="63500" prst="coolSlant"/>
              <a:bevelB w="0" h="0"/>
            </a:sp3d>
          </c:spPr>
          <c:explosion val="5"/>
          <c:dPt>
            <c:idx val="0"/>
            <c:bubble3D val="0"/>
            <c:spPr>
              <a:solidFill>
                <a:schemeClr val="accent1"/>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1-1346-473D-AF3B-1527C48FA2AD}"/>
              </c:ext>
            </c:extLst>
          </c:dPt>
          <c:dPt>
            <c:idx val="1"/>
            <c:bubble3D val="0"/>
            <c:spPr>
              <a:solidFill>
                <a:schemeClr val="accent3"/>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3-1346-473D-AF3B-1527C48FA2AD}"/>
              </c:ext>
            </c:extLst>
          </c:dPt>
          <c:dPt>
            <c:idx val="2"/>
            <c:bubble3D val="0"/>
            <c:spPr>
              <a:solidFill>
                <a:schemeClr val="accent5"/>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5-1346-473D-AF3B-1527C48FA2AD}"/>
              </c:ext>
            </c:extLst>
          </c:dPt>
          <c:dPt>
            <c:idx val="3"/>
            <c:bubble3D val="0"/>
            <c:spPr>
              <a:solidFill>
                <a:schemeClr val="accent1">
                  <a:lumMod val="6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7-1346-473D-AF3B-1527C48FA2AD}"/>
              </c:ext>
            </c:extLst>
          </c:dPt>
          <c:dPt>
            <c:idx val="4"/>
            <c:bubble3D val="0"/>
            <c:spPr>
              <a:solidFill>
                <a:schemeClr val="accent3">
                  <a:lumMod val="6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9-1346-473D-AF3B-1527C48FA2AD}"/>
              </c:ext>
            </c:extLst>
          </c:dPt>
          <c:dPt>
            <c:idx val="5"/>
            <c:bubble3D val="0"/>
            <c:spPr>
              <a:solidFill>
                <a:schemeClr val="accent5">
                  <a:lumMod val="6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B-1346-473D-AF3B-1527C48FA2AD}"/>
              </c:ext>
            </c:extLst>
          </c:dPt>
          <c:dPt>
            <c:idx val="6"/>
            <c:bubble3D val="0"/>
            <c:spPr>
              <a:solidFill>
                <a:schemeClr val="accent1">
                  <a:lumMod val="80000"/>
                  <a:lumOff val="2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D-1346-473D-AF3B-1527C48FA2AD}"/>
              </c:ext>
            </c:extLst>
          </c:dPt>
          <c:dPt>
            <c:idx val="7"/>
            <c:bubble3D val="0"/>
            <c:spPr>
              <a:solidFill>
                <a:schemeClr val="accent3">
                  <a:lumMod val="80000"/>
                  <a:lumOff val="2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0F-1346-473D-AF3B-1527C48FA2AD}"/>
              </c:ext>
            </c:extLst>
          </c:dPt>
          <c:dPt>
            <c:idx val="8"/>
            <c:bubble3D val="0"/>
            <c:spPr>
              <a:solidFill>
                <a:schemeClr val="accent5">
                  <a:lumMod val="80000"/>
                  <a:lumOff val="2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1-1346-473D-AF3B-1527C48FA2AD}"/>
              </c:ext>
            </c:extLst>
          </c:dPt>
          <c:dPt>
            <c:idx val="9"/>
            <c:bubble3D val="0"/>
            <c:spPr>
              <a:solidFill>
                <a:schemeClr val="accent1">
                  <a:lumMod val="8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3-1346-473D-AF3B-1527C48FA2AD}"/>
              </c:ext>
            </c:extLst>
          </c:dPt>
          <c:dPt>
            <c:idx val="10"/>
            <c:bubble3D val="0"/>
            <c:spPr>
              <a:solidFill>
                <a:schemeClr val="accent3">
                  <a:lumMod val="8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5-1346-473D-AF3B-1527C48FA2AD}"/>
              </c:ext>
            </c:extLst>
          </c:dPt>
          <c:dPt>
            <c:idx val="11"/>
            <c:bubble3D val="0"/>
            <c:spPr>
              <a:solidFill>
                <a:schemeClr val="accent5">
                  <a:lumMod val="8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7-1346-473D-AF3B-1527C48FA2AD}"/>
              </c:ext>
            </c:extLst>
          </c:dPt>
          <c:dPt>
            <c:idx val="12"/>
            <c:bubble3D val="0"/>
            <c:spPr>
              <a:solidFill>
                <a:schemeClr val="accent1">
                  <a:lumMod val="60000"/>
                  <a:lumOff val="4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9-1346-473D-AF3B-1527C48FA2AD}"/>
              </c:ext>
            </c:extLst>
          </c:dPt>
          <c:dPt>
            <c:idx val="13"/>
            <c:bubble3D val="0"/>
            <c:spPr>
              <a:solidFill>
                <a:schemeClr val="accent3">
                  <a:lumMod val="60000"/>
                  <a:lumOff val="4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B-1346-473D-AF3B-1527C48FA2AD}"/>
              </c:ext>
            </c:extLst>
          </c:dPt>
          <c:dPt>
            <c:idx val="14"/>
            <c:bubble3D val="0"/>
            <c:spPr>
              <a:solidFill>
                <a:schemeClr val="accent5">
                  <a:lumMod val="60000"/>
                  <a:lumOff val="4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D-1346-473D-AF3B-1527C48FA2AD}"/>
              </c:ext>
            </c:extLst>
          </c:dPt>
          <c:dPt>
            <c:idx val="15"/>
            <c:bubble3D val="0"/>
            <c:spPr>
              <a:solidFill>
                <a:schemeClr val="accent1">
                  <a:lumMod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1F-1346-473D-AF3B-1527C48FA2AD}"/>
              </c:ext>
            </c:extLst>
          </c:dPt>
          <c:dPt>
            <c:idx val="16"/>
            <c:bubble3D val="0"/>
            <c:spPr>
              <a:solidFill>
                <a:schemeClr val="accent3">
                  <a:lumMod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1-1346-473D-AF3B-1527C48FA2AD}"/>
              </c:ext>
            </c:extLst>
          </c:dPt>
          <c:dPt>
            <c:idx val="17"/>
            <c:bubble3D val="0"/>
            <c:spPr>
              <a:solidFill>
                <a:schemeClr val="accent5">
                  <a:lumMod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3-1346-473D-AF3B-1527C48FA2AD}"/>
              </c:ext>
            </c:extLst>
          </c:dPt>
          <c:dPt>
            <c:idx val="18"/>
            <c:bubble3D val="0"/>
            <c:spPr>
              <a:solidFill>
                <a:schemeClr val="accent1">
                  <a:lumMod val="70000"/>
                  <a:lumOff val="3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5-1346-473D-AF3B-1527C48FA2AD}"/>
              </c:ext>
            </c:extLst>
          </c:dPt>
          <c:dPt>
            <c:idx val="19"/>
            <c:bubble3D val="0"/>
            <c:spPr>
              <a:solidFill>
                <a:schemeClr val="accent3">
                  <a:lumMod val="70000"/>
                  <a:lumOff val="3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7-1346-473D-AF3B-1527C48FA2AD}"/>
              </c:ext>
            </c:extLst>
          </c:dPt>
          <c:dPt>
            <c:idx val="20"/>
            <c:bubble3D val="0"/>
            <c:spPr>
              <a:solidFill>
                <a:schemeClr val="accent5">
                  <a:lumMod val="70000"/>
                  <a:lumOff val="3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9-1346-473D-AF3B-1527C48FA2AD}"/>
              </c:ext>
            </c:extLst>
          </c:dPt>
          <c:dPt>
            <c:idx val="21"/>
            <c:bubble3D val="0"/>
            <c:spPr>
              <a:solidFill>
                <a:schemeClr val="accent1">
                  <a:lumMod val="7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B-1346-473D-AF3B-1527C48FA2AD}"/>
              </c:ext>
            </c:extLst>
          </c:dPt>
          <c:dPt>
            <c:idx val="22"/>
            <c:bubble3D val="0"/>
            <c:spPr>
              <a:solidFill>
                <a:schemeClr val="accent3">
                  <a:lumMod val="7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D-1346-473D-AF3B-1527C48FA2AD}"/>
              </c:ext>
            </c:extLst>
          </c:dPt>
          <c:dPt>
            <c:idx val="23"/>
            <c:bubble3D val="0"/>
            <c:spPr>
              <a:solidFill>
                <a:schemeClr val="accent5">
                  <a:lumMod val="7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2F-1346-473D-AF3B-1527C48FA2AD}"/>
              </c:ext>
            </c:extLst>
          </c:dPt>
          <c:dPt>
            <c:idx val="24"/>
            <c:bubble3D val="0"/>
            <c:spPr>
              <a:solidFill>
                <a:schemeClr val="accent1">
                  <a:lumMod val="50000"/>
                  <a:lumOff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1-1346-473D-AF3B-1527C48FA2AD}"/>
              </c:ext>
            </c:extLst>
          </c:dPt>
          <c:dPt>
            <c:idx val="25"/>
            <c:bubble3D val="0"/>
            <c:spPr>
              <a:solidFill>
                <a:schemeClr val="accent3">
                  <a:lumMod val="50000"/>
                  <a:lumOff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3-1346-473D-AF3B-1527C48FA2AD}"/>
              </c:ext>
            </c:extLst>
          </c:dPt>
          <c:dPt>
            <c:idx val="26"/>
            <c:bubble3D val="0"/>
            <c:spPr>
              <a:solidFill>
                <a:schemeClr val="accent5">
                  <a:lumMod val="50000"/>
                  <a:lumOff val="5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5-1346-473D-AF3B-1527C48FA2AD}"/>
              </c:ext>
            </c:extLst>
          </c:dPt>
          <c:dPt>
            <c:idx val="27"/>
            <c:bubble3D val="0"/>
            <c:spPr>
              <a:solidFill>
                <a:schemeClr val="accent1"/>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7-1346-473D-AF3B-1527C48FA2AD}"/>
              </c:ext>
            </c:extLst>
          </c:dPt>
          <c:dPt>
            <c:idx val="28"/>
            <c:bubble3D val="0"/>
            <c:spPr>
              <a:solidFill>
                <a:schemeClr val="accent3"/>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9-1346-473D-AF3B-1527C48FA2AD}"/>
              </c:ext>
            </c:extLst>
          </c:dPt>
          <c:dPt>
            <c:idx val="29"/>
            <c:bubble3D val="0"/>
            <c:spPr>
              <a:solidFill>
                <a:schemeClr val="accent5"/>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B-1346-473D-AF3B-1527C48FA2AD}"/>
              </c:ext>
            </c:extLst>
          </c:dPt>
          <c:dPt>
            <c:idx val="30"/>
            <c:bubble3D val="0"/>
            <c:spPr>
              <a:solidFill>
                <a:schemeClr val="accent1">
                  <a:lumMod val="60000"/>
                </a:schemeClr>
              </a:solidFill>
              <a:ln>
                <a:noFill/>
              </a:ln>
              <a:effectLst/>
              <a:scene3d>
                <a:camera prst="orthographicFront"/>
                <a:lightRig rig="threePt" dir="t"/>
              </a:scene3d>
              <a:sp3d>
                <a:bevelT w="63500" h="63500" prst="coolSlant"/>
                <a:bevelB w="0" h="0"/>
              </a:sp3d>
            </c:spPr>
            <c:extLst>
              <c:ext xmlns:c16="http://schemas.microsoft.com/office/drawing/2014/chart" uri="{C3380CC4-5D6E-409C-BE32-E72D297353CC}">
                <c16:uniqueId val="{0000003D-F0B4-44DD-A52A-B0ED90BAB0EE}"/>
              </c:ext>
            </c:extLst>
          </c:dPt>
          <c:dLbls>
            <c:dLbl>
              <c:idx val="4"/>
              <c:spPr>
                <a:noFill/>
                <a:ln>
                  <a:noFill/>
                </a:ln>
                <a:effectLst/>
              </c:spPr>
              <c:txPr>
                <a:bodyPr rot="0" spcFirstLastPara="1" vertOverflow="ellipsis" vert="horz" wrap="square" lIns="38100" tIns="19050" rIns="38100" bIns="19050" anchor="ctr" anchorCtr="1">
                  <a:noAutofit/>
                </a:bodyPr>
                <a:lstStyle/>
                <a:p>
                  <a:pPr>
                    <a:defRPr sz="11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extLst>
                <c:ext xmlns:c15="http://schemas.microsoft.com/office/drawing/2012/chart" uri="{CE6537A1-D6FC-4f65-9D91-7224C49458BB}">
                  <c15:layout>
                    <c:manualLayout>
                      <c:w val="0.1554514045471215"/>
                      <c:h val="0.22280779752864927"/>
                    </c:manualLayout>
                  </c15:layout>
                </c:ext>
                <c:ext xmlns:c16="http://schemas.microsoft.com/office/drawing/2014/chart" uri="{C3380CC4-5D6E-409C-BE32-E72D297353CC}">
                  <c16:uniqueId val="{00000009-1346-473D-AF3B-1527C48FA2AD}"/>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prstDash val="solid"/>
                  <a:round/>
                </a:ln>
                <a:effectLst/>
              </c:spPr>
            </c:leaderLines>
            <c:extLst>
              <c:ext xmlns:c15="http://schemas.microsoft.com/office/drawing/2012/chart" uri="{CE6537A1-D6FC-4f65-9D91-7224C49458BB}"/>
            </c:extLst>
          </c:dLbls>
          <c:cat>
            <c:strRef>
              <c:f>'Aide répartition cible'!$BH$2:$BH$32</c:f>
              <c:strCache>
                <c:ptCount val="7"/>
                <c:pt idx="0">
                  <c:v>Liquidités</c:v>
                </c:pt>
                <c:pt idx="1">
                  <c:v>Obligations</c:v>
                </c:pt>
                <c:pt idx="2">
                  <c:v>Immobilier</c:v>
                </c:pt>
                <c:pt idx="3">
                  <c:v>Actions</c:v>
                </c:pt>
                <c:pt idx="4">
                  <c:v>Alternatifs/Exotiques</c:v>
                </c:pt>
                <c:pt idx="5">
                  <c:v>Autres</c:v>
                </c:pt>
                <c:pt idx="6">
                  <c:v>0</c:v>
                </c:pt>
              </c:strCache>
            </c:strRef>
          </c:cat>
          <c:val>
            <c:numRef>
              <c:f>'Aide répartition cible'!$BI$2:$BI$32</c:f>
              <c:numCache>
                <c:formatCode>General</c:formatCode>
                <c:ptCount val="31"/>
                <c:pt idx="0">
                  <c:v>23900</c:v>
                </c:pt>
                <c:pt idx="1">
                  <c:v>9100</c:v>
                </c:pt>
                <c:pt idx="2">
                  <c:v>33500</c:v>
                </c:pt>
                <c:pt idx="3">
                  <c:v>33600</c:v>
                </c:pt>
                <c:pt idx="4">
                  <c:v>21210</c:v>
                </c:pt>
                <c:pt idx="5">
                  <c:v>#N/A</c:v>
                </c:pt>
                <c:pt idx="6">
                  <c:v>#N/A</c:v>
                </c:pt>
              </c:numCache>
            </c:numRef>
          </c:val>
          <c:extLst>
            <c:ext xmlns:c16="http://schemas.microsoft.com/office/drawing/2014/chart" uri="{C3380CC4-5D6E-409C-BE32-E72D297353CC}">
              <c16:uniqueId val="{0000003C-1346-473D-AF3B-1527C48FA2AD}"/>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prstDash val="solid"/>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0075993698556022"/>
          <c:y val="2.2330966016489748E-2"/>
          <c:w val="0.62454196108113447"/>
          <c:h val="0.95235662025225198"/>
        </c:manualLayout>
      </c:layout>
      <c:doughnutChart>
        <c:varyColors val="1"/>
        <c:ser>
          <c:idx val="0"/>
          <c:order val="0"/>
          <c:spPr>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plosion val="4"/>
          <c:dPt>
            <c:idx val="0"/>
            <c:bubble3D val="0"/>
            <c:spPr>
              <a:gradFill rotWithShape="1">
                <a:gsLst>
                  <a:gs pos="0">
                    <a:schemeClr val="accent1">
                      <a:shade val="65000"/>
                      <a:lumMod val="110000"/>
                      <a:satMod val="105000"/>
                      <a:tint val="67000"/>
                    </a:schemeClr>
                  </a:gs>
                  <a:gs pos="50000">
                    <a:schemeClr val="accent1">
                      <a:shade val="65000"/>
                      <a:lumMod val="105000"/>
                      <a:satMod val="103000"/>
                      <a:tint val="73000"/>
                    </a:schemeClr>
                  </a:gs>
                  <a:gs pos="100000">
                    <a:schemeClr val="accent1">
                      <a:shade val="65000"/>
                      <a:lumMod val="105000"/>
                      <a:satMod val="109000"/>
                      <a:tint val="81000"/>
                    </a:schemeClr>
                  </a:gs>
                </a:gsLst>
                <a:lin ang="5400000" scaled="0"/>
              </a:gradFill>
              <a:ln w="9525" cap="flat" cmpd="sng" algn="ctr">
                <a:solidFill>
                  <a:schemeClr val="accent1">
                    <a:shade val="65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tLst>
              <c:ext xmlns:c16="http://schemas.microsoft.com/office/drawing/2014/chart" uri="{C3380CC4-5D6E-409C-BE32-E72D297353CC}">
                <c16:uniqueId val="{00000001-1DD5-48F8-8BA3-D0B8C0CE7D6B}"/>
              </c:ext>
            </c:extLst>
          </c:dPt>
          <c:dPt>
            <c:idx val="1"/>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tLst>
              <c:ext xmlns:c16="http://schemas.microsoft.com/office/drawing/2014/chart" uri="{C3380CC4-5D6E-409C-BE32-E72D297353CC}">
                <c16:uniqueId val="{00000003-1DD5-48F8-8BA3-D0B8C0CE7D6B}"/>
              </c:ext>
            </c:extLst>
          </c:dPt>
          <c:dPt>
            <c:idx val="2"/>
            <c:bubble3D val="0"/>
            <c:spPr>
              <a:gradFill rotWithShape="1">
                <a:gsLst>
                  <a:gs pos="0">
                    <a:schemeClr val="accent1">
                      <a:tint val="65000"/>
                      <a:lumMod val="110000"/>
                      <a:satMod val="105000"/>
                      <a:tint val="67000"/>
                    </a:schemeClr>
                  </a:gs>
                  <a:gs pos="50000">
                    <a:schemeClr val="accent1">
                      <a:tint val="65000"/>
                      <a:lumMod val="105000"/>
                      <a:satMod val="103000"/>
                      <a:tint val="73000"/>
                    </a:schemeClr>
                  </a:gs>
                  <a:gs pos="100000">
                    <a:schemeClr val="accent1">
                      <a:tint val="65000"/>
                      <a:lumMod val="105000"/>
                      <a:satMod val="109000"/>
                      <a:tint val="81000"/>
                    </a:schemeClr>
                  </a:gs>
                </a:gsLst>
                <a:lin ang="5400000" scaled="0"/>
              </a:gradFill>
              <a:ln w="9525" cap="flat" cmpd="sng" algn="ctr">
                <a:solidFill>
                  <a:schemeClr val="accent1">
                    <a:tint val="65000"/>
                    <a:shade val="95000"/>
                  </a:schemeClr>
                </a:solidFill>
                <a:round/>
              </a:ln>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tLst>
              <c:ext xmlns:c16="http://schemas.microsoft.com/office/drawing/2014/chart" uri="{C3380CC4-5D6E-409C-BE32-E72D297353CC}">
                <c16:uniqueId val="{00000005-1DD5-48F8-8BA3-D0B8C0CE7D6B}"/>
              </c:ext>
            </c:extLst>
          </c:dPt>
          <c:dPt>
            <c:idx val="3"/>
            <c:bubble3D val="0"/>
            <c:spPr>
              <a:solidFill>
                <a:srgbClr val="CBCBCB"/>
              </a:solidFill>
              <a:ln w="9525" cap="flat" cmpd="sng" algn="ctr">
                <a:noFill/>
                <a:round/>
              </a:ln>
              <a:effectLst>
                <a:outerShdw blurRad="63500" sx="102000" sy="102000" algn="ctr" rotWithShape="0">
                  <a:prstClr val="black">
                    <a:alpha val="40000"/>
                  </a:prstClr>
                </a:outerShdw>
                <a:softEdge rad="1270000"/>
              </a:effectLst>
              <a:scene3d>
                <a:camera prst="orthographicFront"/>
                <a:lightRig rig="balanced" dir="t"/>
              </a:scene3d>
              <a:sp3d prstMaterial="plastic">
                <a:bevelT w="63500" h="63500"/>
              </a:sp3d>
            </c:spPr>
            <c:extLst>
              <c:ext xmlns:c16="http://schemas.microsoft.com/office/drawing/2014/chart" uri="{C3380CC4-5D6E-409C-BE32-E72D297353CC}">
                <c16:uniqueId val="{00000007-8567-40C7-AF81-503BB3D12616}"/>
              </c:ext>
            </c:extLst>
          </c:dPt>
          <c:dLbls>
            <c:dLbl>
              <c:idx val="0"/>
              <c:layout>
                <c:manualLayout>
                  <c:x val="0.11614241019147689"/>
                  <c:y val="-9.5205408684128315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1DD5-48F8-8BA3-D0B8C0CE7D6B}"/>
                </c:ext>
              </c:extLst>
            </c:dLbl>
            <c:dLbl>
              <c:idx val="1"/>
              <c:layout>
                <c:manualLayout>
                  <c:x val="0.17919114715256435"/>
                  <c:y val="0.12004160225390087"/>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1DD5-48F8-8BA3-D0B8C0CE7D6B}"/>
                </c:ext>
              </c:extLst>
            </c:dLbl>
            <c:dLbl>
              <c:idx val="2"/>
              <c:layout>
                <c:manualLayout>
                  <c:x val="-0.17255443799876569"/>
                  <c:y val="-0.12418096784886296"/>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1DD5-48F8-8BA3-D0B8C0CE7D6B}"/>
                </c:ext>
              </c:extLst>
            </c:dLbl>
            <c:spPr>
              <a:noFill/>
              <a:ln>
                <a:noFill/>
              </a:ln>
              <a:effectLst/>
            </c:spPr>
            <c:txPr>
              <a:bodyPr rot="0" spcFirstLastPara="1" vertOverflow="clip" horzOverflow="clip" vert="horz" wrap="non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répartition cible'!$BR$2:$BR$5</c:f>
              <c:strCache>
                <c:ptCount val="4"/>
                <c:pt idx="0">
                  <c:v> Active </c:v>
                </c:pt>
                <c:pt idx="1">
                  <c:v>Semi-active</c:v>
                </c:pt>
                <c:pt idx="2">
                  <c:v> Passive </c:v>
                </c:pt>
                <c:pt idx="3">
                  <c:v>0</c:v>
                </c:pt>
              </c:strCache>
            </c:strRef>
          </c:cat>
          <c:val>
            <c:numRef>
              <c:f>'Aide répartition cible'!$BS$2:$BS$5</c:f>
              <c:numCache>
                <c:formatCode>#\ ##0.00\ "€"</c:formatCode>
                <c:ptCount val="4"/>
                <c:pt idx="0">
                  <c:v>28800</c:v>
                </c:pt>
                <c:pt idx="1">
                  <c:v>12810</c:v>
                </c:pt>
                <c:pt idx="2">
                  <c:v>79700</c:v>
                </c:pt>
                <c:pt idx="3">
                  <c:v>#N/A</c:v>
                </c:pt>
              </c:numCache>
            </c:numRef>
          </c:val>
          <c:extLst>
            <c:ext xmlns:c16="http://schemas.microsoft.com/office/drawing/2014/chart" uri="{C3380CC4-5D6E-409C-BE32-E72D297353CC}">
              <c16:uniqueId val="{00000008-1DD5-48F8-8BA3-D0B8C0CE7D6B}"/>
            </c:ext>
          </c:extLst>
        </c:ser>
        <c:dLbls>
          <c:showLegendKey val="0"/>
          <c:showVal val="1"/>
          <c:showCatName val="0"/>
          <c:showSerName val="0"/>
          <c:showPercent val="0"/>
          <c:showBubbleSize val="0"/>
          <c:showLeaderLines val="1"/>
        </c:dLbls>
        <c:firstSliceAng val="54"/>
        <c:holeSize val="51"/>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6410214575873"/>
          <c:y val="3.4306725278966103E-2"/>
          <c:w val="0.76750133582415248"/>
          <c:h val="0.93651984750184347"/>
        </c:manualLayout>
      </c:layout>
      <c:doughnutChart>
        <c:varyColors val="1"/>
        <c:ser>
          <c:idx val="0"/>
          <c:order val="0"/>
          <c:tx>
            <c:v>Secteur</c:v>
          </c:tx>
          <c:spPr>
            <a:ln>
              <a:noFill/>
            </a:ln>
            <a:effectLst>
              <a:outerShdw blurRad="50800" dist="38100" dir="2700000" algn="tl" rotWithShape="0">
                <a:prstClr val="black">
                  <a:alpha val="40000"/>
                </a:prstClr>
              </a:outerShdw>
            </a:effectLst>
            <a:scene3d>
              <a:camera prst="orthographicFront"/>
              <a:lightRig rig="soft" dir="t"/>
            </a:scene3d>
            <a:sp3d>
              <a:bevelT w="63500" h="63500"/>
              <a:bevelB w="0" h="0"/>
            </a:sp3d>
          </c:spPr>
          <c:explosion val="3"/>
          <c:dPt>
            <c:idx val="0"/>
            <c:bubble3D val="0"/>
            <c:spPr>
              <a:solidFill>
                <a:srgbClr val="65A5A6">
                  <a:alpha val="70000"/>
                </a:srgbClr>
              </a:solidFill>
              <a:ln w="9525" cap="flat" cmpd="sng" algn="ctr">
                <a:noFill/>
                <a:round/>
              </a:ln>
              <a:effectLst>
                <a:outerShdw blurRad="50800" dist="38100" dir="2700000" algn="tl" rotWithShape="0">
                  <a:prstClr val="black">
                    <a:alpha val="40000"/>
                  </a:prstClr>
                </a:outerShdw>
              </a:effectLst>
              <a:scene3d>
                <a:camera prst="orthographicFront"/>
                <a:lightRig rig="soft" dir="t"/>
              </a:scene3d>
              <a:sp3d>
                <a:bevelT w="63500" h="63500"/>
                <a:bevelB w="0" h="0"/>
              </a:sp3d>
            </c:spPr>
            <c:extLst>
              <c:ext xmlns:c16="http://schemas.microsoft.com/office/drawing/2014/chart" uri="{C3380CC4-5D6E-409C-BE32-E72D297353CC}">
                <c16:uniqueId val="{00000001-DB49-49E3-9060-901C0FDD7452}"/>
              </c:ext>
            </c:extLst>
          </c:dPt>
          <c:dPt>
            <c:idx val="1"/>
            <c:bubble3D val="0"/>
            <c:spPr>
              <a:solidFill>
                <a:srgbClr val="65A5A6"/>
              </a:solidFill>
              <a:ln w="9525" cap="flat" cmpd="sng" algn="ctr">
                <a:noFill/>
                <a:round/>
              </a:ln>
              <a:effectLst>
                <a:outerShdw blurRad="50800" dist="38100" dir="2700000" algn="tl" rotWithShape="0">
                  <a:prstClr val="black">
                    <a:alpha val="40000"/>
                  </a:prstClr>
                </a:outerShdw>
              </a:effectLst>
              <a:scene3d>
                <a:camera prst="orthographicFront"/>
                <a:lightRig rig="soft" dir="t"/>
              </a:scene3d>
              <a:sp3d>
                <a:bevelT w="63500" h="63500"/>
                <a:bevelB w="0" h="0"/>
              </a:sp3d>
            </c:spPr>
            <c:extLst>
              <c:ext xmlns:c16="http://schemas.microsoft.com/office/drawing/2014/chart" uri="{C3380CC4-5D6E-409C-BE32-E72D297353CC}">
                <c16:uniqueId val="{00000003-DB49-49E3-9060-901C0FDD7452}"/>
              </c:ext>
            </c:extLst>
          </c:dPt>
          <c:dPt>
            <c:idx val="2"/>
            <c:bubble3D val="0"/>
            <c:spPr>
              <a:solidFill>
                <a:srgbClr val="65A5A6">
                  <a:alpha val="40000"/>
                </a:srgbClr>
              </a:solidFill>
              <a:ln w="9525" cap="flat" cmpd="sng" algn="ctr">
                <a:noFill/>
                <a:round/>
              </a:ln>
              <a:effectLst>
                <a:outerShdw blurRad="50800" dist="38100" dir="2700000" algn="tl" rotWithShape="0">
                  <a:prstClr val="black">
                    <a:alpha val="40000"/>
                  </a:prstClr>
                </a:outerShdw>
              </a:effectLst>
              <a:scene3d>
                <a:camera prst="orthographicFront"/>
                <a:lightRig rig="soft" dir="t"/>
              </a:scene3d>
              <a:sp3d>
                <a:bevelT w="63500" h="63500"/>
                <a:bevelB w="0" h="0"/>
              </a:sp3d>
            </c:spPr>
            <c:extLst>
              <c:ext xmlns:c16="http://schemas.microsoft.com/office/drawing/2014/chart" uri="{C3380CC4-5D6E-409C-BE32-E72D297353CC}">
                <c16:uniqueId val="{00000005-DB49-49E3-9060-901C0FDD7452}"/>
              </c:ext>
            </c:extLst>
          </c:dPt>
          <c:dPt>
            <c:idx val="3"/>
            <c:bubble3D val="0"/>
            <c:spPr>
              <a:solidFill>
                <a:srgbClr val="CBCBCB"/>
              </a:solidFill>
              <a:ln w="9525" cap="flat" cmpd="sng" algn="ctr">
                <a:noFill/>
                <a:round/>
              </a:ln>
              <a:effectLst>
                <a:outerShdw blurRad="50800" dist="38100" dir="2700000" algn="tl" rotWithShape="0">
                  <a:prstClr val="black">
                    <a:alpha val="40000"/>
                  </a:prstClr>
                </a:outerShdw>
              </a:effectLst>
              <a:scene3d>
                <a:camera prst="orthographicFront"/>
                <a:lightRig rig="soft" dir="t"/>
              </a:scene3d>
              <a:sp3d>
                <a:bevelT w="63500" h="63500"/>
                <a:bevelB w="0" h="0"/>
              </a:sp3d>
            </c:spPr>
            <c:extLst>
              <c:ext xmlns:c16="http://schemas.microsoft.com/office/drawing/2014/chart" uri="{C3380CC4-5D6E-409C-BE32-E72D297353CC}">
                <c16:uniqueId val="{00000006-326C-453F-AD06-61ED3C8411BD}"/>
              </c:ext>
            </c:extLst>
          </c:dPt>
          <c:dLbls>
            <c:dLbl>
              <c:idx val="0"/>
              <c:layout>
                <c:manualLayout>
                  <c:x val="0.15938900046467541"/>
                  <c:y val="0.13296405138484757"/>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DB49-49E3-9060-901C0FDD7452}"/>
                </c:ext>
              </c:extLst>
            </c:dLbl>
            <c:dLbl>
              <c:idx val="1"/>
              <c:layout>
                <c:manualLayout>
                  <c:x val="-0.19139039194760038"/>
                  <c:y val="6.1353886532294413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DB49-49E3-9060-901C0FDD7452}"/>
                </c:ext>
              </c:extLst>
            </c:dLbl>
            <c:dLbl>
              <c:idx val="2"/>
              <c:layout>
                <c:manualLayout>
                  <c:x val="-0.1314887191792139"/>
                  <c:y val="-6.9080188897206282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DB49-49E3-9060-901C0FDD7452}"/>
                </c:ext>
              </c:extLst>
            </c:dLbl>
            <c:spPr>
              <a:noFill/>
              <a:ln>
                <a:noFill/>
              </a:ln>
              <a:effectLst/>
            </c:spPr>
            <c:txPr>
              <a:bodyPr rot="0" spcFirstLastPara="1" vertOverflow="clip" horzOverflow="clip" vert="horz" wrap="non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'Aide répartition cible'!$BL$2:$BL$5</c:f>
              <c:strCache>
                <c:ptCount val="4"/>
                <c:pt idx="0">
                  <c:v>Défensif</c:v>
                </c:pt>
                <c:pt idx="1">
                  <c:v>Intermédiaire</c:v>
                </c:pt>
                <c:pt idx="2">
                  <c:v>Offensif</c:v>
                </c:pt>
                <c:pt idx="3">
                  <c:v>0</c:v>
                </c:pt>
              </c:strCache>
            </c:strRef>
          </c:cat>
          <c:val>
            <c:numRef>
              <c:f>'Aide répartition cible'!$BM$2:$BM$5</c:f>
              <c:numCache>
                <c:formatCode>_-* #\ ##0.00\ [$€-40C]_-;\-* #\ ##0.00\ [$€-40C]_-;_-* "-"??\ [$€-40C]_-;_-@_-</c:formatCode>
                <c:ptCount val="4"/>
                <c:pt idx="0">
                  <c:v>34100</c:v>
                </c:pt>
                <c:pt idx="1">
                  <c:v>33500</c:v>
                </c:pt>
                <c:pt idx="2">
                  <c:v>53710</c:v>
                </c:pt>
                <c:pt idx="3">
                  <c:v>#N/A</c:v>
                </c:pt>
              </c:numCache>
            </c:numRef>
          </c:val>
          <c:extLst>
            <c:ext xmlns:c16="http://schemas.microsoft.com/office/drawing/2014/chart" uri="{C3380CC4-5D6E-409C-BE32-E72D297353CC}">
              <c16:uniqueId val="{0000000A-DB49-49E3-9060-901C0FDD7452}"/>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892140015105197"/>
          <c:y val="3.9282049946529035E-2"/>
          <c:w val="0.57330467791133044"/>
          <c:h val="0.92405252208369515"/>
        </c:manualLayout>
      </c:layout>
      <c:doughnutChart>
        <c:varyColors val="1"/>
        <c:ser>
          <c:idx val="0"/>
          <c:order val="0"/>
          <c:tx>
            <c:v>Grande 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DAE5-4536-8536-80A8BA5E73E5}"/>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DAE5-4536-8536-80A8BA5E73E5}"/>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DAE5-4536-8536-80A8BA5E73E5}"/>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DAE5-4536-8536-80A8BA5E73E5}"/>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DAE5-4536-8536-80A8BA5E73E5}"/>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DAE5-4536-8536-80A8BA5E73E5}"/>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DAE5-4536-8536-80A8BA5E73E5}"/>
              </c:ext>
            </c:extLst>
          </c:dPt>
          <c:dPt>
            <c:idx val="7"/>
            <c:bubble3D val="0"/>
            <c:spPr>
              <a:solidFill>
                <a:schemeClr val="accent3">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F-DAE5-4536-8536-80A8BA5E73E5}"/>
              </c:ext>
            </c:extLst>
          </c:dPt>
          <c:dPt>
            <c:idx val="8"/>
            <c:bubble3D val="0"/>
            <c:spPr>
              <a:solidFill>
                <a:schemeClr val="accent5">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1-DAE5-4536-8536-80A8BA5E73E5}"/>
              </c:ext>
            </c:extLst>
          </c:dPt>
          <c:dPt>
            <c:idx val="9"/>
            <c:bubble3D val="0"/>
            <c:spPr>
              <a:solidFill>
                <a:schemeClr val="accent1">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3-DAE5-4536-8536-80A8BA5E73E5}"/>
              </c:ext>
            </c:extLst>
          </c:dPt>
          <c:dPt>
            <c:idx val="10"/>
            <c:bubble3D val="0"/>
            <c:spPr>
              <a:solidFill>
                <a:schemeClr val="accent3">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5-DAE5-4536-8536-80A8BA5E73E5}"/>
              </c:ext>
            </c:extLst>
          </c:dPt>
          <c:dPt>
            <c:idx val="11"/>
            <c:bubble3D val="0"/>
            <c:spPr>
              <a:solidFill>
                <a:schemeClr val="accent5">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7-DAE5-4536-8536-80A8BA5E73E5}"/>
              </c:ext>
            </c:extLst>
          </c:dPt>
          <c:dPt>
            <c:idx val="12"/>
            <c:bubble3D val="0"/>
            <c:spPr>
              <a:solidFill>
                <a:schemeClr val="accent1">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9-DAE5-4536-8536-80A8BA5E73E5}"/>
              </c:ext>
            </c:extLst>
          </c:dPt>
          <c:dPt>
            <c:idx val="13"/>
            <c:bubble3D val="0"/>
            <c:spPr>
              <a:solidFill>
                <a:schemeClr val="accent3">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B-DAE5-4536-8536-80A8BA5E73E5}"/>
              </c:ext>
            </c:extLst>
          </c:dPt>
          <c:dPt>
            <c:idx val="14"/>
            <c:bubble3D val="0"/>
            <c:spPr>
              <a:solidFill>
                <a:schemeClr val="accent5">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D-DAE5-4536-8536-80A8BA5E73E5}"/>
              </c:ext>
            </c:extLst>
          </c:dPt>
          <c:dPt>
            <c:idx val="15"/>
            <c:bubble3D val="0"/>
            <c:spPr>
              <a:solidFill>
                <a:schemeClr val="accent1">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F-DAE5-4536-8536-80A8BA5E73E5}"/>
              </c:ext>
            </c:extLst>
          </c:dPt>
          <c:dPt>
            <c:idx val="16"/>
            <c:bubble3D val="0"/>
            <c:spPr>
              <a:solidFill>
                <a:schemeClr val="accent3">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1-DAE5-4536-8536-80A8BA5E73E5}"/>
              </c:ext>
            </c:extLst>
          </c:dPt>
          <c:dPt>
            <c:idx val="17"/>
            <c:bubble3D val="0"/>
            <c:spPr>
              <a:solidFill>
                <a:schemeClr val="accent5">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3-DAE5-4536-8536-80A8BA5E73E5}"/>
              </c:ext>
            </c:extLst>
          </c:dPt>
          <c:dPt>
            <c:idx val="18"/>
            <c:bubble3D val="0"/>
            <c:spPr>
              <a:solidFill>
                <a:schemeClr val="accent1">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5-DAE5-4536-8536-80A8BA5E73E5}"/>
              </c:ext>
            </c:extLst>
          </c:dPt>
          <c:dPt>
            <c:idx val="19"/>
            <c:bubble3D val="0"/>
            <c:spPr>
              <a:solidFill>
                <a:schemeClr val="accent3">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7-DAE5-4536-8536-80A8BA5E73E5}"/>
              </c:ext>
            </c:extLst>
          </c:dPt>
          <c:dPt>
            <c:idx val="20"/>
            <c:bubble3D val="0"/>
            <c:spPr>
              <a:solidFill>
                <a:schemeClr val="accent5">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9-DAE5-4536-8536-80A8BA5E73E5}"/>
              </c:ext>
            </c:extLst>
          </c:dPt>
          <c:dPt>
            <c:idx val="21"/>
            <c:bubble3D val="0"/>
            <c:spPr>
              <a:solidFill>
                <a:schemeClr val="accent1">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B-DAE5-4536-8536-80A8BA5E73E5}"/>
              </c:ext>
            </c:extLst>
          </c:dPt>
          <c:dPt>
            <c:idx val="22"/>
            <c:bubble3D val="0"/>
            <c:spPr>
              <a:solidFill>
                <a:schemeClr val="accent3">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D-DAE5-4536-8536-80A8BA5E73E5}"/>
              </c:ext>
            </c:extLst>
          </c:dPt>
          <c:dPt>
            <c:idx val="23"/>
            <c:bubble3D val="0"/>
            <c:spPr>
              <a:solidFill>
                <a:schemeClr val="accent5">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F-DAE5-4536-8536-80A8BA5E73E5}"/>
              </c:ext>
            </c:extLst>
          </c:dPt>
          <c:dPt>
            <c:idx val="24"/>
            <c:bubble3D val="0"/>
            <c:spPr>
              <a:solidFill>
                <a:schemeClr val="accent1">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1-DAE5-4536-8536-80A8BA5E73E5}"/>
              </c:ext>
            </c:extLst>
          </c:dPt>
          <c:dPt>
            <c:idx val="25"/>
            <c:bubble3D val="0"/>
            <c:spPr>
              <a:solidFill>
                <a:schemeClr val="accent3">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3-DAE5-4536-8536-80A8BA5E73E5}"/>
              </c:ext>
            </c:extLst>
          </c:dPt>
          <c:dPt>
            <c:idx val="26"/>
            <c:bubble3D val="0"/>
            <c:spPr>
              <a:solidFill>
                <a:schemeClr val="accent5">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5-DAE5-4536-8536-80A8BA5E73E5}"/>
              </c:ext>
            </c:extLst>
          </c:dPt>
          <c:dPt>
            <c:idx val="27"/>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7-DAE5-4536-8536-80A8BA5E73E5}"/>
              </c:ext>
            </c:extLst>
          </c:dPt>
          <c:dPt>
            <c:idx val="28"/>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9-DAE5-4536-8536-80A8BA5E73E5}"/>
              </c:ext>
            </c:extLst>
          </c:dPt>
          <c:dPt>
            <c:idx val="29"/>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B-DAE5-4536-8536-80A8BA5E73E5}"/>
              </c:ext>
            </c:extLst>
          </c:dPt>
          <c:dPt>
            <c:idx val="30"/>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D-DAE5-4536-8536-80A8BA5E73E5}"/>
              </c:ext>
            </c:extLst>
          </c:dPt>
          <c:dLbls>
            <c:dLbl>
              <c:idx val="4"/>
              <c:showLegendKey val="0"/>
              <c:showVal val="0"/>
              <c:showCatName val="1"/>
              <c:showSerName val="0"/>
              <c:showPercent val="1"/>
              <c:showBubbleSize val="0"/>
              <c:separator>
</c:separator>
              <c:extLst>
                <c:ext xmlns:c15="http://schemas.microsoft.com/office/drawing/2012/chart" uri="{CE6537A1-D6FC-4f65-9D91-7224C49458BB}">
                  <c15:layout>
                    <c:manualLayout>
                      <c:w val="0.16720056769222971"/>
                      <c:h val="0.18190814745367659"/>
                    </c:manualLayout>
                  </c15:layout>
                </c:ext>
                <c:ext xmlns:c16="http://schemas.microsoft.com/office/drawing/2014/chart" uri="{C3380CC4-5D6E-409C-BE32-E72D297353CC}">
                  <c16:uniqueId val="{00000009-DAE5-4536-8536-80A8BA5E73E5}"/>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extLst>
          </c:dLbls>
          <c:cat>
            <c:strRef>
              <c:f>'Aide répartition cible'!$BH$2:$BH$32</c:f>
              <c:strCache>
                <c:ptCount val="7"/>
                <c:pt idx="0">
                  <c:v>Liquidités</c:v>
                </c:pt>
                <c:pt idx="1">
                  <c:v>Obligations</c:v>
                </c:pt>
                <c:pt idx="2">
                  <c:v>Immobilier</c:v>
                </c:pt>
                <c:pt idx="3">
                  <c:v>Actions</c:v>
                </c:pt>
                <c:pt idx="4">
                  <c:v>Alternatifs/Exotiques</c:v>
                </c:pt>
                <c:pt idx="5">
                  <c:v>Autres</c:v>
                </c:pt>
                <c:pt idx="6">
                  <c:v>0</c:v>
                </c:pt>
              </c:strCache>
            </c:strRef>
          </c:cat>
          <c:val>
            <c:numRef>
              <c:f>'Aide répartition cible'!$BI$2:$BI$32</c:f>
              <c:numCache>
                <c:formatCode>General</c:formatCode>
                <c:ptCount val="31"/>
                <c:pt idx="0">
                  <c:v>23900</c:v>
                </c:pt>
                <c:pt idx="1">
                  <c:v>9100</c:v>
                </c:pt>
                <c:pt idx="2">
                  <c:v>33500</c:v>
                </c:pt>
                <c:pt idx="3">
                  <c:v>33600</c:v>
                </c:pt>
                <c:pt idx="4">
                  <c:v>21210</c:v>
                </c:pt>
                <c:pt idx="5">
                  <c:v>#N/A</c:v>
                </c:pt>
                <c:pt idx="6">
                  <c:v>#N/A</c:v>
                </c:pt>
              </c:numCache>
            </c:numRef>
          </c:val>
          <c:extLst>
            <c:ext xmlns:c16="http://schemas.microsoft.com/office/drawing/2014/chart" uri="{C3380CC4-5D6E-409C-BE32-E72D297353CC}">
              <c16:uniqueId val="{0000003E-DAE5-4536-8536-80A8BA5E73E5}"/>
            </c:ext>
          </c:extLst>
        </c:ser>
        <c:dLbls>
          <c:showLegendKey val="0"/>
          <c:showVal val="0"/>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a:softEdge rad="0"/>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964081135645985E-2"/>
          <c:y val="5.7803082218937203E-4"/>
          <c:w val="0.69618594528981304"/>
          <c:h val="0.99384825215655492"/>
        </c:manualLayout>
      </c:layout>
      <c:doughnutChart>
        <c:varyColors val="1"/>
        <c:ser>
          <c:idx val="0"/>
          <c:order val="0"/>
          <c:tx>
            <c:v>Grande 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C5CC-49C1-AEB8-5B3D118332D2}"/>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C5CC-49C1-AEB8-5B3D118332D2}"/>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C5CC-49C1-AEB8-5B3D118332D2}"/>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C5CC-49C1-AEB8-5B3D118332D2}"/>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C5CC-49C1-AEB8-5B3D118332D2}"/>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C5CC-49C1-AEB8-5B3D118332D2}"/>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C5CC-49C1-AEB8-5B3D118332D2}"/>
              </c:ext>
            </c:extLst>
          </c:dPt>
          <c:dPt>
            <c:idx val="7"/>
            <c:bubble3D val="0"/>
            <c:spPr>
              <a:solidFill>
                <a:schemeClr val="accent3">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F-C5CC-49C1-AEB8-5B3D118332D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extLst>
          </c:dLbls>
          <c:cat>
            <c:strRef>
              <c:f>'Aide budget'!$AC$2:$AC$9</c:f>
              <c:strCache>
                <c:ptCount val="7"/>
                <c:pt idx="0">
                  <c:v>Liquidités</c:v>
                </c:pt>
                <c:pt idx="1">
                  <c:v>Obligations</c:v>
                </c:pt>
                <c:pt idx="2">
                  <c:v>Immobilier</c:v>
                </c:pt>
                <c:pt idx="3">
                  <c:v>Actions</c:v>
                </c:pt>
                <c:pt idx="4">
                  <c:v>Alternatifs/Exotiques</c:v>
                </c:pt>
                <c:pt idx="5">
                  <c:v>Autres</c:v>
                </c:pt>
                <c:pt idx="6">
                  <c:v>0</c:v>
                </c:pt>
              </c:strCache>
            </c:strRef>
          </c:cat>
          <c:val>
            <c:numRef>
              <c:f>'Aide budget'!$AD$2:$AD$9</c:f>
              <c:numCache>
                <c:formatCode>General</c:formatCode>
                <c:ptCount val="8"/>
                <c:pt idx="0">
                  <c:v>163</c:v>
                </c:pt>
                <c:pt idx="1">
                  <c:v>#N/A</c:v>
                </c:pt>
                <c:pt idx="2">
                  <c:v>850</c:v>
                </c:pt>
                <c:pt idx="3">
                  <c:v>250</c:v>
                </c:pt>
                <c:pt idx="4">
                  <c:v>325</c:v>
                </c:pt>
                <c:pt idx="5">
                  <c:v>#N/A</c:v>
                </c:pt>
                <c:pt idx="6">
                  <c:v>#N/A</c:v>
                </c:pt>
              </c:numCache>
            </c:numRef>
          </c:val>
          <c:extLst>
            <c:ext xmlns:c16="http://schemas.microsoft.com/office/drawing/2014/chart" uri="{C3380CC4-5D6E-409C-BE32-E72D297353CC}">
              <c16:uniqueId val="{0000003E-C5CC-49C1-AEB8-5B3D118332D2}"/>
            </c:ext>
          </c:extLst>
        </c:ser>
        <c:dLbls>
          <c:showLegendKey val="0"/>
          <c:showVal val="1"/>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a:softEdge rad="0"/>
    </a:effectLst>
    <a:scene3d>
      <a:camera prst="orthographicFront"/>
      <a:lightRig rig="threePt" dir="t"/>
    </a:scene3d>
    <a:sp3d>
      <a:bevelT w="165100" h="165100"/>
    </a:sp3d>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35976961744841"/>
          <c:y val="0"/>
          <c:w val="0.68004732301367654"/>
          <c:h val="0.97917524927966937"/>
        </c:manualLayout>
      </c:layout>
      <c:doughnutChart>
        <c:varyColors val="1"/>
        <c:ser>
          <c:idx val="0"/>
          <c:order val="0"/>
          <c:tx>
            <c:v>Grande 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8D97-4B59-85B8-300832B04D72}"/>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8D97-4B59-85B8-300832B04D72}"/>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8D97-4B59-85B8-300832B04D72}"/>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8D97-4B59-85B8-300832B04D72}"/>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8D97-4B59-85B8-300832B04D72}"/>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8D97-4B59-85B8-300832B04D72}"/>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8D97-4B59-85B8-300832B04D72}"/>
              </c:ext>
            </c:extLst>
          </c:dPt>
          <c:dPt>
            <c:idx val="7"/>
            <c:bubble3D val="0"/>
            <c:spPr>
              <a:solidFill>
                <a:schemeClr val="accent3">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F-8D97-4B59-85B8-300832B04D72}"/>
              </c:ext>
            </c:extLst>
          </c:dPt>
          <c:dPt>
            <c:idx val="8"/>
            <c:bubble3D val="0"/>
            <c:spPr>
              <a:solidFill>
                <a:schemeClr val="accent5">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1-8D97-4B59-85B8-300832B04D72}"/>
              </c:ext>
            </c:extLst>
          </c:dPt>
          <c:dPt>
            <c:idx val="9"/>
            <c:bubble3D val="0"/>
            <c:spPr>
              <a:solidFill>
                <a:schemeClr val="accent1">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3-8D97-4B59-85B8-300832B04D72}"/>
              </c:ext>
            </c:extLst>
          </c:dPt>
          <c:dPt>
            <c:idx val="10"/>
            <c:bubble3D val="0"/>
            <c:spPr>
              <a:solidFill>
                <a:schemeClr val="accent3">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5-8D97-4B59-85B8-300832B04D72}"/>
              </c:ext>
            </c:extLst>
          </c:dPt>
          <c:dPt>
            <c:idx val="11"/>
            <c:bubble3D val="0"/>
            <c:spPr>
              <a:solidFill>
                <a:schemeClr val="accent5">
                  <a:lumMod val="8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7-8D97-4B59-85B8-300832B04D72}"/>
              </c:ext>
            </c:extLst>
          </c:dPt>
          <c:dPt>
            <c:idx val="12"/>
            <c:bubble3D val="0"/>
            <c:spPr>
              <a:solidFill>
                <a:schemeClr val="accent1">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9-8D97-4B59-85B8-300832B04D72}"/>
              </c:ext>
            </c:extLst>
          </c:dPt>
          <c:dPt>
            <c:idx val="13"/>
            <c:bubble3D val="0"/>
            <c:spPr>
              <a:solidFill>
                <a:schemeClr val="accent3">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B-8D97-4B59-85B8-300832B04D72}"/>
              </c:ext>
            </c:extLst>
          </c:dPt>
          <c:dPt>
            <c:idx val="14"/>
            <c:bubble3D val="0"/>
            <c:spPr>
              <a:solidFill>
                <a:schemeClr val="accent5">
                  <a:lumMod val="60000"/>
                  <a:lumOff val="4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D-8D97-4B59-85B8-300832B04D72}"/>
              </c:ext>
            </c:extLst>
          </c:dPt>
          <c:dPt>
            <c:idx val="15"/>
            <c:bubble3D val="0"/>
            <c:spPr>
              <a:solidFill>
                <a:schemeClr val="accent1">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1F-8D97-4B59-85B8-300832B04D72}"/>
              </c:ext>
            </c:extLst>
          </c:dPt>
          <c:dPt>
            <c:idx val="16"/>
            <c:bubble3D val="0"/>
            <c:spPr>
              <a:solidFill>
                <a:schemeClr val="accent3">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1-8D97-4B59-85B8-300832B04D72}"/>
              </c:ext>
            </c:extLst>
          </c:dPt>
          <c:dPt>
            <c:idx val="17"/>
            <c:bubble3D val="0"/>
            <c:spPr>
              <a:solidFill>
                <a:schemeClr val="accent5">
                  <a:lumMod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3-8D97-4B59-85B8-300832B04D72}"/>
              </c:ext>
            </c:extLst>
          </c:dPt>
          <c:dPt>
            <c:idx val="18"/>
            <c:bubble3D val="0"/>
            <c:spPr>
              <a:solidFill>
                <a:schemeClr val="accent1">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5-8D97-4B59-85B8-300832B04D72}"/>
              </c:ext>
            </c:extLst>
          </c:dPt>
          <c:dPt>
            <c:idx val="19"/>
            <c:bubble3D val="0"/>
            <c:spPr>
              <a:solidFill>
                <a:schemeClr val="accent3">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7-8D97-4B59-85B8-300832B04D72}"/>
              </c:ext>
            </c:extLst>
          </c:dPt>
          <c:dPt>
            <c:idx val="20"/>
            <c:bubble3D val="0"/>
            <c:spPr>
              <a:solidFill>
                <a:schemeClr val="accent5">
                  <a:lumMod val="70000"/>
                  <a:lumOff val="3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9-8D97-4B59-85B8-300832B04D72}"/>
              </c:ext>
            </c:extLst>
          </c:dPt>
          <c:dPt>
            <c:idx val="21"/>
            <c:bubble3D val="0"/>
            <c:spPr>
              <a:solidFill>
                <a:schemeClr val="accent1">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B-8D97-4B59-85B8-300832B04D72}"/>
              </c:ext>
            </c:extLst>
          </c:dPt>
          <c:dPt>
            <c:idx val="22"/>
            <c:bubble3D val="0"/>
            <c:spPr>
              <a:solidFill>
                <a:schemeClr val="accent3">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D-8D97-4B59-85B8-300832B04D72}"/>
              </c:ext>
            </c:extLst>
          </c:dPt>
          <c:dPt>
            <c:idx val="23"/>
            <c:bubble3D val="0"/>
            <c:spPr>
              <a:solidFill>
                <a:schemeClr val="accent5">
                  <a:lumMod val="7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2F-8D97-4B59-85B8-300832B04D72}"/>
              </c:ext>
            </c:extLst>
          </c:dPt>
          <c:dPt>
            <c:idx val="24"/>
            <c:bubble3D val="0"/>
            <c:spPr>
              <a:solidFill>
                <a:schemeClr val="accent1">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1-8D97-4B59-85B8-300832B04D72}"/>
              </c:ext>
            </c:extLst>
          </c:dPt>
          <c:dPt>
            <c:idx val="25"/>
            <c:bubble3D val="0"/>
            <c:spPr>
              <a:solidFill>
                <a:schemeClr val="accent3">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3-8D97-4B59-85B8-300832B04D72}"/>
              </c:ext>
            </c:extLst>
          </c:dPt>
          <c:dPt>
            <c:idx val="26"/>
            <c:bubble3D val="0"/>
            <c:spPr>
              <a:solidFill>
                <a:schemeClr val="accent5">
                  <a:lumMod val="50000"/>
                  <a:lumOff val="5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5-8D97-4B59-85B8-300832B04D72}"/>
              </c:ext>
            </c:extLst>
          </c:dPt>
          <c:dPt>
            <c:idx val="27"/>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7-8D97-4B59-85B8-300832B04D72}"/>
              </c:ext>
            </c:extLst>
          </c:dPt>
          <c:dPt>
            <c:idx val="28"/>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9-8D97-4B59-85B8-300832B04D72}"/>
              </c:ext>
            </c:extLst>
          </c:dPt>
          <c:dPt>
            <c:idx val="29"/>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B-8D97-4B59-85B8-300832B04D72}"/>
              </c:ext>
            </c:extLst>
          </c:dPt>
          <c:dPt>
            <c:idx val="30"/>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3D-8D97-4B59-85B8-300832B04D72}"/>
              </c:ext>
            </c:extLst>
          </c:dPt>
          <c:dLbls>
            <c:spPr>
              <a:noFill/>
              <a:ln>
                <a:noFill/>
              </a:ln>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'Aide répartition cible'!$BH$2:$BH$32</c:f>
              <c:strCache>
                <c:ptCount val="7"/>
                <c:pt idx="0">
                  <c:v>Liquidités</c:v>
                </c:pt>
                <c:pt idx="1">
                  <c:v>Obligations</c:v>
                </c:pt>
                <c:pt idx="2">
                  <c:v>Immobilier</c:v>
                </c:pt>
                <c:pt idx="3">
                  <c:v>Actions</c:v>
                </c:pt>
                <c:pt idx="4">
                  <c:v>Alternatifs/Exotiques</c:v>
                </c:pt>
                <c:pt idx="5">
                  <c:v>Autres</c:v>
                </c:pt>
                <c:pt idx="6">
                  <c:v>0</c:v>
                </c:pt>
              </c:strCache>
            </c:strRef>
          </c:cat>
          <c:val>
            <c:numRef>
              <c:f>'Aide répartition cible'!$BI$2:$BI$32</c:f>
              <c:numCache>
                <c:formatCode>General</c:formatCode>
                <c:ptCount val="31"/>
                <c:pt idx="0">
                  <c:v>23900</c:v>
                </c:pt>
                <c:pt idx="1">
                  <c:v>9100</c:v>
                </c:pt>
                <c:pt idx="2">
                  <c:v>33500</c:v>
                </c:pt>
                <c:pt idx="3">
                  <c:v>33600</c:v>
                </c:pt>
                <c:pt idx="4">
                  <c:v>21210</c:v>
                </c:pt>
                <c:pt idx="5">
                  <c:v>#N/A</c:v>
                </c:pt>
                <c:pt idx="6">
                  <c:v>#N/A</c:v>
                </c:pt>
              </c:numCache>
            </c:numRef>
          </c:val>
          <c:extLst>
            <c:ext xmlns:c16="http://schemas.microsoft.com/office/drawing/2014/chart" uri="{C3380CC4-5D6E-409C-BE32-E72D297353CC}">
              <c16:uniqueId val="{0000003E-8D97-4B59-85B8-300832B04D72}"/>
            </c:ext>
          </c:extLst>
        </c:ser>
        <c:dLbls>
          <c:showLegendKey val="0"/>
          <c:showVal val="0"/>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a:softEdge rad="0"/>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18820284165129"/>
          <c:y val="9.3713116332144811E-3"/>
          <c:w val="0.68004732301367654"/>
          <c:h val="0.97917524927966937"/>
        </c:manualLayout>
      </c:layout>
      <c:doughnutChart>
        <c:varyColors val="1"/>
        <c:ser>
          <c:idx val="0"/>
          <c:order val="0"/>
          <c:tx>
            <c:v>Grande classe d'actifs</c:v>
          </c:tx>
          <c:spPr>
            <a:scene3d>
              <a:camera prst="orthographicFront"/>
              <a:lightRig rig="threePt" dir="t"/>
            </a:scene3d>
            <a:sp3d>
              <a:bevelT w="44450" h="44450"/>
            </a:sp3d>
          </c:spPr>
          <c:explosion val="3"/>
          <c:dPt>
            <c:idx val="0"/>
            <c:bubble3D val="0"/>
            <c:spPr>
              <a:solidFill>
                <a:schemeClr val="accent1"/>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1-7E70-4B15-885D-1E020FCD2FDF}"/>
              </c:ext>
            </c:extLst>
          </c:dPt>
          <c:dPt>
            <c:idx val="1"/>
            <c:bubble3D val="0"/>
            <c:spPr>
              <a:solidFill>
                <a:schemeClr val="accent3"/>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3-7E70-4B15-885D-1E020FCD2FDF}"/>
              </c:ext>
            </c:extLst>
          </c:dPt>
          <c:dPt>
            <c:idx val="2"/>
            <c:bubble3D val="0"/>
            <c:spPr>
              <a:solidFill>
                <a:schemeClr val="accent5"/>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5-7E70-4B15-885D-1E020FCD2FDF}"/>
              </c:ext>
            </c:extLst>
          </c:dPt>
          <c:dPt>
            <c:idx val="3"/>
            <c:bubble3D val="0"/>
            <c:spPr>
              <a:solidFill>
                <a:schemeClr val="accent1">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7-7E70-4B15-885D-1E020FCD2FDF}"/>
              </c:ext>
            </c:extLst>
          </c:dPt>
          <c:dPt>
            <c:idx val="4"/>
            <c:bubble3D val="0"/>
            <c:spPr>
              <a:solidFill>
                <a:schemeClr val="accent3">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9-7E70-4B15-885D-1E020FCD2FDF}"/>
              </c:ext>
            </c:extLst>
          </c:dPt>
          <c:dPt>
            <c:idx val="5"/>
            <c:bubble3D val="0"/>
            <c:spPr>
              <a:solidFill>
                <a:schemeClr val="accent5">
                  <a:lumMod val="6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B-7E70-4B15-885D-1E020FCD2FDF}"/>
              </c:ext>
            </c:extLst>
          </c:dPt>
          <c:dPt>
            <c:idx val="6"/>
            <c:bubble3D val="0"/>
            <c:spPr>
              <a:solidFill>
                <a:schemeClr val="accent1">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D-7E70-4B15-885D-1E020FCD2FDF}"/>
              </c:ext>
            </c:extLst>
          </c:dPt>
          <c:dPt>
            <c:idx val="7"/>
            <c:bubble3D val="0"/>
            <c:spPr>
              <a:solidFill>
                <a:schemeClr val="accent3">
                  <a:lumMod val="80000"/>
                  <a:lumOff val="20000"/>
                </a:schemeClr>
              </a:solidFill>
              <a:ln w="19050">
                <a:solidFill>
                  <a:schemeClr val="lt1"/>
                </a:solidFill>
              </a:ln>
              <a:effectLst/>
              <a:scene3d>
                <a:camera prst="orthographicFront"/>
                <a:lightRig rig="threePt" dir="t"/>
              </a:scene3d>
              <a:sp3d>
                <a:bevelT w="44450" h="44450"/>
              </a:sp3d>
            </c:spPr>
            <c:extLst>
              <c:ext xmlns:c16="http://schemas.microsoft.com/office/drawing/2014/chart" uri="{C3380CC4-5D6E-409C-BE32-E72D297353CC}">
                <c16:uniqueId val="{0000000F-7E70-4B15-885D-1E020FCD2FDF}"/>
              </c:ext>
            </c:extLst>
          </c:dPt>
          <c:dLbls>
            <c:dLbl>
              <c:idx val="1"/>
              <c:showLegendKey val="0"/>
              <c:showVal val="0"/>
              <c:showCatName val="1"/>
              <c:showSerName val="0"/>
              <c:showPercent val="1"/>
              <c:showBubbleSize val="0"/>
              <c:separator>
</c:separator>
              <c:extLst>
                <c:ext xmlns:c15="http://schemas.microsoft.com/office/drawing/2012/chart" uri="{CE6537A1-D6FC-4f65-9D91-7224C49458BB}">
                  <c15:layout>
                    <c:manualLayout>
                      <c:w val="0.20777493606138106"/>
                      <c:h val="0.2231468526885913"/>
                    </c:manualLayout>
                  </c15:layout>
                </c:ext>
                <c:ext xmlns:c16="http://schemas.microsoft.com/office/drawing/2014/chart" uri="{C3380CC4-5D6E-409C-BE32-E72D297353CC}">
                  <c16:uniqueId val="{00000003-7E70-4B15-885D-1E020FCD2FD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showLegendKey val="0"/>
            <c:showVal val="0"/>
            <c:showCatName val="1"/>
            <c:showSerName val="0"/>
            <c:showPercent val="1"/>
            <c:showBubbleSize val="0"/>
            <c:separator>
</c:separator>
            <c:showLeaderLines val="0"/>
            <c:extLst>
              <c:ext xmlns:c15="http://schemas.microsoft.com/office/drawing/2012/chart" uri="{CE6537A1-D6FC-4f65-9D91-7224C49458BB}"/>
            </c:extLst>
          </c:dLbls>
          <c:cat>
            <c:strRef>
              <c:f>'Aide budget'!$AC$2:$AC$9</c:f>
              <c:strCache>
                <c:ptCount val="7"/>
                <c:pt idx="0">
                  <c:v>Liquidités</c:v>
                </c:pt>
                <c:pt idx="1">
                  <c:v>Obligations</c:v>
                </c:pt>
                <c:pt idx="2">
                  <c:v>Immobilier</c:v>
                </c:pt>
                <c:pt idx="3">
                  <c:v>Actions</c:v>
                </c:pt>
                <c:pt idx="4">
                  <c:v>Alternatifs/Exotiques</c:v>
                </c:pt>
                <c:pt idx="5">
                  <c:v>Autres</c:v>
                </c:pt>
                <c:pt idx="6">
                  <c:v>0</c:v>
                </c:pt>
              </c:strCache>
            </c:strRef>
          </c:cat>
          <c:val>
            <c:numRef>
              <c:f>'Aide budget'!$AE$2:$AE$9</c:f>
              <c:numCache>
                <c:formatCode>General</c:formatCode>
                <c:ptCount val="8"/>
                <c:pt idx="0">
                  <c:v>188</c:v>
                </c:pt>
                <c:pt idx="1">
                  <c:v>200</c:v>
                </c:pt>
                <c:pt idx="2">
                  <c:v>1050</c:v>
                </c:pt>
                <c:pt idx="3">
                  <c:v>550</c:v>
                </c:pt>
                <c:pt idx="4">
                  <c:v>400</c:v>
                </c:pt>
                <c:pt idx="5">
                  <c:v>#N/A</c:v>
                </c:pt>
                <c:pt idx="6">
                  <c:v>#N/A</c:v>
                </c:pt>
              </c:numCache>
            </c:numRef>
          </c:val>
          <c:extLst>
            <c:ext xmlns:c16="http://schemas.microsoft.com/office/drawing/2014/chart" uri="{C3380CC4-5D6E-409C-BE32-E72D297353CC}">
              <c16:uniqueId val="{00000010-7E70-4B15-885D-1E020FCD2FDF}"/>
            </c:ext>
          </c:extLst>
        </c:ser>
        <c:dLbls>
          <c:showLegendKey val="0"/>
          <c:showVal val="1"/>
          <c:showCatName val="0"/>
          <c:showSerName val="0"/>
          <c:showPercent val="0"/>
          <c:showBubbleSize val="0"/>
          <c:showLeaderLines val="0"/>
        </c:dLbls>
        <c:firstSliceAng val="0"/>
        <c:holeSize val="47"/>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alpha val="0"/>
      </a:schemeClr>
    </a:solidFill>
    <a:ln w="9525" cap="flat" cmpd="sng" algn="ctr">
      <a:noFill/>
      <a:round/>
    </a:ln>
    <a:effectLst>
      <a:softEdge rad="0"/>
    </a:effectLst>
  </c:spPr>
  <c:txPr>
    <a:bodyPr/>
    <a:lstStyle/>
    <a:p>
      <a:pPr>
        <a:defRPr/>
      </a:pPr>
      <a:endParaRPr lang="fr-FR"/>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plotArea>
      <cx:plotAreaRegion>
        <cx:series layoutId="treemap" uniqueId="{62233188-C64C-44A4-BD44-74A50D58DACD}">
          <cx:dataLabels>
            <cx:txPr>
              <a:bodyPr spcFirstLastPara="1" vertOverflow="ellipsis" horzOverflow="overflow" wrap="square" lIns="0" tIns="0" rIns="0" bIns="0" anchor="ctr" anchorCtr="1"/>
              <a:lstStyle/>
              <a:p>
                <a:pPr algn="ctr" rtl="0">
                  <a:defRPr sz="1000" b="1">
                    <a:solidFill>
                      <a:schemeClr val="tx1">
                        <a:lumMod val="75000"/>
                        <a:lumOff val="25000"/>
                      </a:schemeClr>
                    </a:solidFill>
                  </a:defRPr>
                </a:pPr>
                <a:endParaRPr lang="fr-FR" sz="1000" b="1" i="0" u="none" strike="noStrike" baseline="0">
                  <a:solidFill>
                    <a:schemeClr val="tx1">
                      <a:lumMod val="75000"/>
                      <a:lumOff val="25000"/>
                    </a:schemeClr>
                  </a:solidFill>
                  <a:latin typeface="Segoe UI"/>
                </a:endParaRPr>
              </a:p>
            </cx:txPr>
            <cx:visibility seriesName="0" categoryName="1" value="1"/>
            <cx:separator>
</cx:separator>
          </cx:dataLabels>
          <cx:dataId val="0"/>
          <cx:layoutPr/>
        </cx:series>
      </cx:plotAreaRegion>
    </cx:plotArea>
  </cx:chart>
  <cx:spPr>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size">
        <cx:f>_xlchart.v1.3</cx:f>
      </cx:numDim>
    </cx:data>
  </cx:chartData>
  <cx:chart>
    <cx:plotArea>
      <cx:plotAreaRegion>
        <cx:series layoutId="treemap" uniqueId="{7D052CD7-5635-410F-B77E-FFE8F7203E6C}">
          <cx:dataLabels>
            <cx:txPr>
              <a:bodyPr spcFirstLastPara="1" vertOverflow="ellipsis" horzOverflow="overflow" wrap="square" lIns="0" tIns="0" rIns="0" bIns="0" anchor="ctr" anchorCtr="1"/>
              <a:lstStyle/>
              <a:p>
                <a:pPr algn="ctr" rtl="0">
                  <a:defRPr sz="800" b="1">
                    <a:solidFill>
                      <a:sysClr val="windowText" lastClr="000000"/>
                    </a:solidFill>
                  </a:defRPr>
                </a:pPr>
                <a:endParaRPr lang="fr-FR" sz="800" b="1" i="0" u="none" strike="noStrike" baseline="0">
                  <a:solidFill>
                    <a:sysClr val="windowText" lastClr="000000"/>
                  </a:solidFill>
                  <a:latin typeface="Segoe UI"/>
                </a:endParaRPr>
              </a:p>
            </cx:txPr>
            <cx:visibility seriesName="0" categoryName="1" value="1"/>
            <cx:separator>
</cx:separator>
          </cx:dataLabels>
          <cx:dataId val="0"/>
          <cx:layoutPr/>
        </cx:series>
      </cx:plotAreaRegion>
    </cx:plotArea>
  </cx:chart>
  <cx:spPr>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Reversed" id="23">
  <a:schemeClr val="accent3"/>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withinLinearReversed" id="22">
  <a:schemeClr val="accent2"/>
</cs:colorStyle>
</file>

<file path=xl/charts/colors13.xml><?xml version="1.0" encoding="utf-8"?>
<cs:colorStyle xmlns:cs="http://schemas.microsoft.com/office/drawing/2012/chartStyle" xmlns:a="http://schemas.openxmlformats.org/drawingml/2006/main" meth="withinLinearReversed" id="25">
  <a:schemeClr val="accent5"/>
</cs:colorStyle>
</file>

<file path=xl/charts/colors1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withinLinear" id="14">
  <a:schemeClr val="accent1"/>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9">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12700" cap="flat" cmpd="sng" algn="ctr">
        <a:solidFill>
          <a:schemeClr val="lt1"/>
        </a:solidFill>
        <a:round/>
      </a:ln>
    </cs:spPr>
    <cs:defRPr sz="900" kern="1200" spc="10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effectRef idx="0"/>
    <cs:fontRef idx="minor">
      <a:schemeClr val="lt1"/>
    </cs:fontRef>
    <cs:defRPr sz="900" b="1"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fillRef idx="0"/>
    <cs:effectRef idx="0"/>
    <cs:fontRef idx="minor">
      <a:schemeClr val="dk1"/>
    </cs:fontRef>
    <cs:spPr>
      <a:ln w="9525" cap="flat" cmpd="sng" algn="ctr">
        <a:gradFill>
          <a:gsLst>
            <a:gs pos="0">
              <a:schemeClr val="lt1"/>
            </a:gs>
            <a:gs pos="100000">
              <a:schemeClr val="lt1">
                <a:alpha val="0"/>
              </a:schemeClr>
            </a:gs>
          </a:gsLst>
          <a:lin ang="5400000" scaled="0"/>
        </a:gradFill>
        <a:round/>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firstButton="1" fmlaLink="'Aide budget'!$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checked="Checked" firstButton="1" fmlaLink="'Aide patrimoine'!$T$8"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8" Type="http://schemas.openxmlformats.org/officeDocument/2006/relationships/hyperlink" Target="#'Saisie Patrimoine cible'!A1"/><Relationship Id="rId13" Type="http://schemas.openxmlformats.org/officeDocument/2006/relationships/hyperlink" Target="#'Visuel R&#233;allocations Produits'!A1"/><Relationship Id="rId18" Type="http://schemas.openxmlformats.org/officeDocument/2006/relationships/image" Target="../media/image3.png"/><Relationship Id="rId26" Type="http://schemas.openxmlformats.org/officeDocument/2006/relationships/image" Target="../media/image6.png"/><Relationship Id="rId3" Type="http://schemas.openxmlformats.org/officeDocument/2006/relationships/hyperlink" Target="#'Liste Classe d''actifs'!A1"/><Relationship Id="rId21" Type="http://schemas.openxmlformats.org/officeDocument/2006/relationships/hyperlink" Target="#'SYNTHESE ACTUELLE'!A1"/><Relationship Id="rId7" Type="http://schemas.openxmlformats.org/officeDocument/2006/relationships/hyperlink" Target="#'Saisie Patrimoine'!A1"/><Relationship Id="rId12" Type="http://schemas.openxmlformats.org/officeDocument/2006/relationships/hyperlink" Target="#'Visuel R&#233;allocations'!A1"/><Relationship Id="rId17" Type="http://schemas.openxmlformats.org/officeDocument/2006/relationships/image" Target="../media/image2.png"/><Relationship Id="rId25" Type="http://schemas.openxmlformats.org/officeDocument/2006/relationships/hyperlink" Target="https://www.youtube.com/@investir_simple" TargetMode="External"/><Relationship Id="rId2" Type="http://schemas.openxmlformats.org/officeDocument/2006/relationships/image" Target="../media/image1.png"/><Relationship Id="rId16" Type="http://schemas.openxmlformats.org/officeDocument/2006/relationships/hyperlink" Target="#'Projection par Grandes Classes'!A1"/><Relationship Id="rId20" Type="http://schemas.openxmlformats.org/officeDocument/2006/relationships/image" Target="../media/image5.png"/><Relationship Id="rId29" Type="http://schemas.openxmlformats.org/officeDocument/2006/relationships/image" Target="../media/image7.png"/><Relationship Id="rId1" Type="http://schemas.openxmlformats.org/officeDocument/2006/relationships/hyperlink" Target="https://www.excelpowerplus.com/pat" TargetMode="External"/><Relationship Id="rId6" Type="http://schemas.openxmlformats.org/officeDocument/2006/relationships/hyperlink" Target="#'Saisie Budget-Investissement'!A1"/><Relationship Id="rId11" Type="http://schemas.openxmlformats.org/officeDocument/2006/relationships/hyperlink" Target="#'Comparaison actuel-cible '!A1"/><Relationship Id="rId24" Type="http://schemas.openxmlformats.org/officeDocument/2006/relationships/hyperlink" Target="#'Saisie Pat cible par produit'!A1"/><Relationship Id="rId32" Type="http://schemas.openxmlformats.org/officeDocument/2006/relationships/image" Target="../media/image9.png"/><Relationship Id="rId5" Type="http://schemas.openxmlformats.org/officeDocument/2006/relationships/hyperlink" Target="#'Liste Banque-Enveloppe'!A1"/><Relationship Id="rId15" Type="http://schemas.openxmlformats.org/officeDocument/2006/relationships/hyperlink" Target="#'Projection Int&#233;r&#234;t'!A1"/><Relationship Id="rId23" Type="http://schemas.openxmlformats.org/officeDocument/2006/relationships/hyperlink" Target="#'Visuel Performances'!A1"/><Relationship Id="rId28" Type="http://schemas.openxmlformats.org/officeDocument/2006/relationships/hyperlink" Target="https://www.youtube.com/watch?v=xhu7yYR7kXM" TargetMode="External"/><Relationship Id="rId10" Type="http://schemas.openxmlformats.org/officeDocument/2006/relationships/hyperlink" Target="#'Visuel Patrimoine'!A1"/><Relationship Id="rId19" Type="http://schemas.openxmlformats.org/officeDocument/2006/relationships/image" Target="../media/image4.png"/><Relationship Id="rId31" Type="http://schemas.openxmlformats.org/officeDocument/2006/relationships/image" Target="../media/image8.png"/><Relationship Id="rId4" Type="http://schemas.openxmlformats.org/officeDocument/2006/relationships/hyperlink" Target="#'Liste Produits (facultatif)'!A1"/><Relationship Id="rId9" Type="http://schemas.openxmlformats.org/officeDocument/2006/relationships/hyperlink" Target="#'Visuel Budget'!A1"/><Relationship Id="rId14" Type="http://schemas.openxmlformats.org/officeDocument/2006/relationships/hyperlink" Target="#'Projection Actuel - Cible'!A1"/><Relationship Id="rId22" Type="http://schemas.openxmlformats.org/officeDocument/2006/relationships/hyperlink" Target="#'Saisie Mouvement'!A1"/><Relationship Id="rId27" Type="http://schemas.openxmlformats.org/officeDocument/2006/relationships/hyperlink" Target="#'SYNTHESE COMPARATIVE'!A1"/><Relationship Id="rId30" Type="http://schemas.openxmlformats.org/officeDocument/2006/relationships/hyperlink" Target="https://www.investirsimple.com/patrimoineplus"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hyperlink" Target="#'Menu de navigation'!A1"/></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hyperlink" Target="#'Menu de navigation'!A1"/></Relationships>
</file>

<file path=xl/drawings/_rels/drawing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2.png"/><Relationship Id="rId1" Type="http://schemas.openxmlformats.org/officeDocument/2006/relationships/hyperlink" Target="#'Menu de navigation'!A1"/></Relationships>
</file>

<file path=xl/drawings/_rels/drawing5.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hyperlink" Target="#'Menu de navigation'!A1"/><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hyperlink" Target="#'Menu de navigation'!A1"/><Relationship Id="rId7"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5" Type="http://schemas.openxmlformats.org/officeDocument/2006/relationships/image" Target="../media/image11.png"/><Relationship Id="rId4" Type="http://schemas.openxmlformats.org/officeDocument/2006/relationships/image" Target="../media/image13.png"/></Relationships>
</file>

<file path=xl/drawings/_rels/drawing7.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image" Target="../media/image11.png"/><Relationship Id="rId7" Type="http://schemas.openxmlformats.org/officeDocument/2006/relationships/chart" Target="../charts/chart6.xml"/><Relationship Id="rId2" Type="http://schemas.openxmlformats.org/officeDocument/2006/relationships/image" Target="../media/image14.png"/><Relationship Id="rId1" Type="http://schemas.openxmlformats.org/officeDocument/2006/relationships/hyperlink" Target="#'Menu de navigation'!A1"/><Relationship Id="rId6" Type="http://schemas.microsoft.com/office/2014/relationships/chartEx" Target="../charts/chartEx2.xml"/><Relationship Id="rId5" Type="http://schemas.openxmlformats.org/officeDocument/2006/relationships/chart" Target="../charts/chart5.xml"/><Relationship Id="rId10" Type="http://schemas.openxmlformats.org/officeDocument/2006/relationships/chart" Target="../charts/chart8.xml"/><Relationship Id="rId4" Type="http://schemas.openxmlformats.org/officeDocument/2006/relationships/chart" Target="../charts/chart4.xml"/><Relationship Id="rId9"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chart" Target="../charts/chart11.xml"/><Relationship Id="rId7" Type="http://schemas.openxmlformats.org/officeDocument/2006/relationships/hyperlink" Target="#'Menu de navigation'!A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10" Type="http://schemas.openxmlformats.org/officeDocument/2006/relationships/image" Target="../media/image9.png"/><Relationship Id="rId4" Type="http://schemas.openxmlformats.org/officeDocument/2006/relationships/chart" Target="../charts/chart12.xml"/><Relationship Id="rId9"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image" Target="../media/image13.png"/><Relationship Id="rId1" Type="http://schemas.openxmlformats.org/officeDocument/2006/relationships/hyperlink" Target="#'Menu de navigation'!A1"/><Relationship Id="rId5" Type="http://schemas.openxmlformats.org/officeDocument/2006/relationships/image" Target="../media/image9.png"/><Relationship Id="rId4"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9.png"/><Relationship Id="rId2" Type="http://schemas.openxmlformats.org/officeDocument/2006/relationships/hyperlink" Target="#'Menu de navigation'!A1"/><Relationship Id="rId1" Type="http://schemas.openxmlformats.org/officeDocument/2006/relationships/chart" Target="../charts/chart16.xml"/><Relationship Id="rId6" Type="http://schemas.openxmlformats.org/officeDocument/2006/relationships/image" Target="../media/image11.png"/><Relationship Id="rId5" Type="http://schemas.openxmlformats.org/officeDocument/2006/relationships/chart" Target="../charts/chart18.xml"/><Relationship Id="rId4"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3</xdr:col>
      <xdr:colOff>259080</xdr:colOff>
      <xdr:row>1</xdr:row>
      <xdr:rowOff>0</xdr:rowOff>
    </xdr:from>
    <xdr:to>
      <xdr:col>4</xdr:col>
      <xdr:colOff>754380</xdr:colOff>
      <xdr:row>1</xdr:row>
      <xdr:rowOff>562750</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26820" y="83820"/>
          <a:ext cx="1508760" cy="562750"/>
        </a:xfrm>
        <a:prstGeom prst="rect">
          <a:avLst/>
        </a:prstGeom>
        <a:ln>
          <a:noFill/>
        </a:ln>
      </xdr:spPr>
    </xdr:pic>
    <xdr:clientData/>
  </xdr:twoCellAnchor>
  <xdr:twoCellAnchor>
    <xdr:from>
      <xdr:col>2</xdr:col>
      <xdr:colOff>449580</xdr:colOff>
      <xdr:row>2</xdr:row>
      <xdr:rowOff>137160</xdr:rowOff>
    </xdr:from>
    <xdr:to>
      <xdr:col>5</xdr:col>
      <xdr:colOff>69780</xdr:colOff>
      <xdr:row>5</xdr:row>
      <xdr:rowOff>121920</xdr:rowOff>
    </xdr:to>
    <xdr:sp macro="" textlink="">
      <xdr:nvSpPr>
        <xdr:cNvPr id="7" name="Rectangle : avec coins arrondis en haut 6">
          <a:extLst>
            <a:ext uri="{FF2B5EF4-FFF2-40B4-BE49-F238E27FC236}">
              <a16:creationId xmlns:a16="http://schemas.microsoft.com/office/drawing/2014/main" id="{00000000-0008-0000-0000-000007000000}"/>
            </a:ext>
          </a:extLst>
        </xdr:cNvPr>
        <xdr:cNvSpPr/>
      </xdr:nvSpPr>
      <xdr:spPr>
        <a:xfrm>
          <a:off x="815340" y="1074420"/>
          <a:ext cx="2134800" cy="533400"/>
        </a:xfrm>
        <a:prstGeom prst="round2SameRect">
          <a:avLst/>
        </a:prstGeom>
        <a:solidFill>
          <a:schemeClr val="accent5"/>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kern="1200">
              <a:solidFill>
                <a:sysClr val="windowText" lastClr="000000"/>
              </a:solidFill>
            </a:rPr>
            <a:t>        MES LISTES</a:t>
          </a:r>
        </a:p>
      </xdr:txBody>
    </xdr:sp>
    <xdr:clientData/>
  </xdr:twoCellAnchor>
  <xdr:twoCellAnchor>
    <xdr:from>
      <xdr:col>2</xdr:col>
      <xdr:colOff>448380</xdr:colOff>
      <xdr:row>5</xdr:row>
      <xdr:rowOff>121920</xdr:rowOff>
    </xdr:from>
    <xdr:to>
      <xdr:col>5</xdr:col>
      <xdr:colOff>68580</xdr:colOff>
      <xdr:row>22</xdr:row>
      <xdr:rowOff>152400</xdr:rowOff>
    </xdr:to>
    <xdr:sp macro="" textlink="">
      <xdr:nvSpPr>
        <xdr:cNvPr id="9" name="Rectangle : avec coins arrondis en haut 8">
          <a:extLst>
            <a:ext uri="{FF2B5EF4-FFF2-40B4-BE49-F238E27FC236}">
              <a16:creationId xmlns:a16="http://schemas.microsoft.com/office/drawing/2014/main" id="{00000000-0008-0000-0000-000009000000}"/>
            </a:ext>
          </a:extLst>
        </xdr:cNvPr>
        <xdr:cNvSpPr/>
      </xdr:nvSpPr>
      <xdr:spPr>
        <a:xfrm rot="10800000">
          <a:off x="814140" y="1607820"/>
          <a:ext cx="2134800" cy="3139440"/>
        </a:xfrm>
        <a:prstGeom prst="round2SameRect">
          <a:avLst/>
        </a:prstGeom>
        <a:solidFill>
          <a:schemeClr val="accent5"/>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kern="1200"/>
        </a:p>
      </xdr:txBody>
    </xdr:sp>
    <xdr:clientData/>
  </xdr:twoCellAnchor>
  <xdr:twoCellAnchor>
    <xdr:from>
      <xdr:col>3</xdr:col>
      <xdr:colOff>83820</xdr:colOff>
      <xdr:row>8</xdr:row>
      <xdr:rowOff>7620</xdr:rowOff>
    </xdr:from>
    <xdr:to>
      <xdr:col>4</xdr:col>
      <xdr:colOff>861060</xdr:colOff>
      <xdr:row>9</xdr:row>
      <xdr:rowOff>175260</xdr:rowOff>
    </xdr:to>
    <xdr:sp macro="" textlink="">
      <xdr:nvSpPr>
        <xdr:cNvPr id="6" name="Rectangle : coins arrondis 5">
          <a:hlinkClick xmlns:r="http://schemas.openxmlformats.org/officeDocument/2006/relationships" r:id="rId3"/>
          <a:extLst>
            <a:ext uri="{FF2B5EF4-FFF2-40B4-BE49-F238E27FC236}">
              <a16:creationId xmlns:a16="http://schemas.microsoft.com/office/drawing/2014/main" id="{00000000-0008-0000-0000-000006000000}"/>
            </a:ext>
          </a:extLst>
        </xdr:cNvPr>
        <xdr:cNvSpPr/>
      </xdr:nvSpPr>
      <xdr:spPr>
        <a:xfrm>
          <a:off x="998220" y="2042160"/>
          <a:ext cx="1790700"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Liste Classe d'actifs</a:t>
          </a:r>
        </a:p>
      </xdr:txBody>
    </xdr:sp>
    <xdr:clientData/>
  </xdr:twoCellAnchor>
  <xdr:twoCellAnchor>
    <xdr:from>
      <xdr:col>6</xdr:col>
      <xdr:colOff>7620</xdr:colOff>
      <xdr:row>2</xdr:row>
      <xdr:rowOff>129540</xdr:rowOff>
    </xdr:from>
    <xdr:to>
      <xdr:col>8</xdr:col>
      <xdr:colOff>115500</xdr:colOff>
      <xdr:row>5</xdr:row>
      <xdr:rowOff>114300</xdr:rowOff>
    </xdr:to>
    <xdr:sp macro="" textlink="">
      <xdr:nvSpPr>
        <xdr:cNvPr id="12" name="Rectangle : avec coins arrondis en haut 11">
          <a:extLst>
            <a:ext uri="{FF2B5EF4-FFF2-40B4-BE49-F238E27FC236}">
              <a16:creationId xmlns:a16="http://schemas.microsoft.com/office/drawing/2014/main" id="{00000000-0008-0000-0000-00000C000000}"/>
            </a:ext>
          </a:extLst>
        </xdr:cNvPr>
        <xdr:cNvSpPr/>
      </xdr:nvSpPr>
      <xdr:spPr>
        <a:xfrm>
          <a:off x="3512820" y="1066800"/>
          <a:ext cx="2134800" cy="533400"/>
        </a:xfrm>
        <a:prstGeom prst="round2Same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kern="1200">
              <a:solidFill>
                <a:schemeClr val="bg1"/>
              </a:solidFill>
            </a:rPr>
            <a:t>        </a:t>
          </a:r>
          <a:r>
            <a:rPr lang="fr-FR" sz="1800" kern="1200">
              <a:solidFill>
                <a:schemeClr val="tx1"/>
              </a:solidFill>
            </a:rPr>
            <a:t>MES SAISIES</a:t>
          </a:r>
        </a:p>
      </xdr:txBody>
    </xdr:sp>
    <xdr:clientData/>
  </xdr:twoCellAnchor>
  <xdr:twoCellAnchor>
    <xdr:from>
      <xdr:col>6</xdr:col>
      <xdr:colOff>6420</xdr:colOff>
      <xdr:row>5</xdr:row>
      <xdr:rowOff>114300</xdr:rowOff>
    </xdr:from>
    <xdr:to>
      <xdr:col>8</xdr:col>
      <xdr:colOff>114300</xdr:colOff>
      <xdr:row>22</xdr:row>
      <xdr:rowOff>144780</xdr:rowOff>
    </xdr:to>
    <xdr:sp macro="" textlink="">
      <xdr:nvSpPr>
        <xdr:cNvPr id="13" name="Rectangle : avec coins arrondis en haut 12">
          <a:extLst>
            <a:ext uri="{FF2B5EF4-FFF2-40B4-BE49-F238E27FC236}">
              <a16:creationId xmlns:a16="http://schemas.microsoft.com/office/drawing/2014/main" id="{00000000-0008-0000-0000-00000D000000}"/>
            </a:ext>
          </a:extLst>
        </xdr:cNvPr>
        <xdr:cNvSpPr/>
      </xdr:nvSpPr>
      <xdr:spPr>
        <a:xfrm rot="10800000">
          <a:off x="3511620" y="1600200"/>
          <a:ext cx="2134800" cy="3139440"/>
        </a:xfrm>
        <a:prstGeom prst="round2Same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kern="1200"/>
        </a:p>
      </xdr:txBody>
    </xdr:sp>
    <xdr:clientData/>
  </xdr:twoCellAnchor>
  <xdr:twoCellAnchor>
    <xdr:from>
      <xdr:col>9</xdr:col>
      <xdr:colOff>22860</xdr:colOff>
      <xdr:row>2</xdr:row>
      <xdr:rowOff>129540</xdr:rowOff>
    </xdr:from>
    <xdr:to>
      <xdr:col>11</xdr:col>
      <xdr:colOff>190500</xdr:colOff>
      <xdr:row>5</xdr:row>
      <xdr:rowOff>114300</xdr:rowOff>
    </xdr:to>
    <xdr:sp macro="" textlink="">
      <xdr:nvSpPr>
        <xdr:cNvPr id="14" name="Rectangle : avec coins arrondis en haut 13">
          <a:extLst>
            <a:ext uri="{FF2B5EF4-FFF2-40B4-BE49-F238E27FC236}">
              <a16:creationId xmlns:a16="http://schemas.microsoft.com/office/drawing/2014/main" id="{00000000-0008-0000-0000-00000E000000}"/>
            </a:ext>
          </a:extLst>
        </xdr:cNvPr>
        <xdr:cNvSpPr/>
      </xdr:nvSpPr>
      <xdr:spPr>
        <a:xfrm>
          <a:off x="6225540" y="1066800"/>
          <a:ext cx="2133600" cy="533400"/>
        </a:xfrm>
        <a:prstGeom prst="round2SameRect">
          <a:avLst/>
        </a:prstGeom>
        <a:solidFill>
          <a:schemeClr val="accent4">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kern="1200">
              <a:solidFill>
                <a:sysClr val="windowText" lastClr="000000"/>
              </a:solidFill>
            </a:rPr>
            <a:t>         MES VISUELS</a:t>
          </a:r>
        </a:p>
      </xdr:txBody>
    </xdr:sp>
    <xdr:clientData/>
  </xdr:twoCellAnchor>
  <xdr:twoCellAnchor>
    <xdr:from>
      <xdr:col>9</xdr:col>
      <xdr:colOff>22860</xdr:colOff>
      <xdr:row>5</xdr:row>
      <xdr:rowOff>114300</xdr:rowOff>
    </xdr:from>
    <xdr:to>
      <xdr:col>11</xdr:col>
      <xdr:colOff>190500</xdr:colOff>
      <xdr:row>22</xdr:row>
      <xdr:rowOff>144780</xdr:rowOff>
    </xdr:to>
    <xdr:sp macro="" textlink="">
      <xdr:nvSpPr>
        <xdr:cNvPr id="15" name="Rectangle : avec coins arrondis en haut 14">
          <a:extLst>
            <a:ext uri="{FF2B5EF4-FFF2-40B4-BE49-F238E27FC236}">
              <a16:creationId xmlns:a16="http://schemas.microsoft.com/office/drawing/2014/main" id="{00000000-0008-0000-0000-00000F000000}"/>
            </a:ext>
          </a:extLst>
        </xdr:cNvPr>
        <xdr:cNvSpPr/>
      </xdr:nvSpPr>
      <xdr:spPr>
        <a:xfrm rot="10800000">
          <a:off x="6713220" y="1447800"/>
          <a:ext cx="2042160" cy="3139440"/>
        </a:xfrm>
        <a:prstGeom prst="round2SameRect">
          <a:avLst/>
        </a:prstGeom>
        <a:solidFill>
          <a:schemeClr val="accent4">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kern="1200"/>
        </a:p>
      </xdr:txBody>
    </xdr:sp>
    <xdr:clientData/>
  </xdr:twoCellAnchor>
  <xdr:twoCellAnchor>
    <xdr:from>
      <xdr:col>3</xdr:col>
      <xdr:colOff>68580</xdr:colOff>
      <xdr:row>17</xdr:row>
      <xdr:rowOff>7620</xdr:rowOff>
    </xdr:from>
    <xdr:to>
      <xdr:col>4</xdr:col>
      <xdr:colOff>868680</xdr:colOff>
      <xdr:row>18</xdr:row>
      <xdr:rowOff>175260</xdr:rowOff>
    </xdr:to>
    <xdr:sp macro="" textlink="">
      <xdr:nvSpPr>
        <xdr:cNvPr id="16" name="Rectangle : coins arrondis 15">
          <a:hlinkClick xmlns:r="http://schemas.openxmlformats.org/officeDocument/2006/relationships" r:id="rId4"/>
          <a:extLst>
            <a:ext uri="{FF2B5EF4-FFF2-40B4-BE49-F238E27FC236}">
              <a16:creationId xmlns:a16="http://schemas.microsoft.com/office/drawing/2014/main" id="{00000000-0008-0000-0000-000010000000}"/>
            </a:ext>
          </a:extLst>
        </xdr:cNvPr>
        <xdr:cNvSpPr/>
      </xdr:nvSpPr>
      <xdr:spPr>
        <a:xfrm>
          <a:off x="982980" y="3688080"/>
          <a:ext cx="181356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Liste Produits (facultatif)</a:t>
          </a:r>
        </a:p>
      </xdr:txBody>
    </xdr:sp>
    <xdr:clientData/>
  </xdr:twoCellAnchor>
  <xdr:twoCellAnchor>
    <xdr:from>
      <xdr:col>3</xdr:col>
      <xdr:colOff>83820</xdr:colOff>
      <xdr:row>12</xdr:row>
      <xdr:rowOff>106680</xdr:rowOff>
    </xdr:from>
    <xdr:to>
      <xdr:col>4</xdr:col>
      <xdr:colOff>853440</xdr:colOff>
      <xdr:row>14</xdr:row>
      <xdr:rowOff>91440</xdr:rowOff>
    </xdr:to>
    <xdr:sp macro="" textlink="">
      <xdr:nvSpPr>
        <xdr:cNvPr id="19" name="Rectangle : coins arrondis 18">
          <a:hlinkClick xmlns:r="http://schemas.openxmlformats.org/officeDocument/2006/relationships" r:id="rId5"/>
          <a:extLst>
            <a:ext uri="{FF2B5EF4-FFF2-40B4-BE49-F238E27FC236}">
              <a16:creationId xmlns:a16="http://schemas.microsoft.com/office/drawing/2014/main" id="{00000000-0008-0000-0000-000013000000}"/>
            </a:ext>
          </a:extLst>
        </xdr:cNvPr>
        <xdr:cNvSpPr/>
      </xdr:nvSpPr>
      <xdr:spPr>
        <a:xfrm>
          <a:off x="998220" y="2872740"/>
          <a:ext cx="1783080"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latin typeface="+mn-lt"/>
            </a:rPr>
            <a:t>Liste Banque-Enveloppe</a:t>
          </a:r>
        </a:p>
      </xdr:txBody>
    </xdr:sp>
    <xdr:clientData/>
  </xdr:twoCellAnchor>
  <xdr:twoCellAnchor>
    <xdr:from>
      <xdr:col>6</xdr:col>
      <xdr:colOff>167640</xdr:colOff>
      <xdr:row>6</xdr:row>
      <xdr:rowOff>76200</xdr:rowOff>
    </xdr:from>
    <xdr:to>
      <xdr:col>7</xdr:col>
      <xdr:colOff>967740</xdr:colOff>
      <xdr:row>10</xdr:row>
      <xdr:rowOff>15240</xdr:rowOff>
    </xdr:to>
    <xdr:sp macro="" textlink="">
      <xdr:nvSpPr>
        <xdr:cNvPr id="21" name="Rectangle : coins arrondis 20">
          <a:hlinkClick xmlns:r="http://schemas.openxmlformats.org/officeDocument/2006/relationships" r:id="rId6"/>
          <a:extLst>
            <a:ext uri="{FF2B5EF4-FFF2-40B4-BE49-F238E27FC236}">
              <a16:creationId xmlns:a16="http://schemas.microsoft.com/office/drawing/2014/main" id="{00000000-0008-0000-0000-000015000000}"/>
            </a:ext>
          </a:extLst>
        </xdr:cNvPr>
        <xdr:cNvSpPr/>
      </xdr:nvSpPr>
      <xdr:spPr>
        <a:xfrm>
          <a:off x="3672840" y="1744980"/>
          <a:ext cx="1813560" cy="67056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fr-FR" sz="1100" b="0">
              <a:solidFill>
                <a:schemeClr val="tx2">
                  <a:lumMod val="50000"/>
                </a:schemeClr>
              </a:solidFill>
            </a:rPr>
            <a:t>Saisie</a:t>
          </a:r>
          <a:r>
            <a:rPr lang="fr-FR" sz="1100" b="0" baseline="0">
              <a:solidFill>
                <a:schemeClr val="tx2">
                  <a:lumMod val="50000"/>
                </a:schemeClr>
              </a:solidFill>
            </a:rPr>
            <a:t> </a:t>
          </a:r>
        </a:p>
        <a:p>
          <a:pPr algn="ctr"/>
          <a:r>
            <a:rPr lang="fr-FR" sz="1100" b="0">
              <a:solidFill>
                <a:schemeClr val="tx2">
                  <a:lumMod val="50000"/>
                </a:schemeClr>
              </a:solidFill>
            </a:rPr>
            <a:t>Budget-Investissement</a:t>
          </a:r>
        </a:p>
      </xdr:txBody>
    </xdr:sp>
    <xdr:clientData/>
  </xdr:twoCellAnchor>
  <xdr:twoCellAnchor>
    <xdr:from>
      <xdr:col>6</xdr:col>
      <xdr:colOff>160020</xdr:colOff>
      <xdr:row>10</xdr:row>
      <xdr:rowOff>160020</xdr:rowOff>
    </xdr:from>
    <xdr:to>
      <xdr:col>7</xdr:col>
      <xdr:colOff>982980</xdr:colOff>
      <xdr:row>12</xdr:row>
      <xdr:rowOff>144780</xdr:rowOff>
    </xdr:to>
    <xdr:sp macro="" textlink="">
      <xdr:nvSpPr>
        <xdr:cNvPr id="22" name="Rectangle : coins arrondis 21">
          <a:hlinkClick xmlns:r="http://schemas.openxmlformats.org/officeDocument/2006/relationships" r:id="rId7"/>
          <a:extLst>
            <a:ext uri="{FF2B5EF4-FFF2-40B4-BE49-F238E27FC236}">
              <a16:creationId xmlns:a16="http://schemas.microsoft.com/office/drawing/2014/main" id="{00000000-0008-0000-0000-000016000000}"/>
            </a:ext>
          </a:extLst>
        </xdr:cNvPr>
        <xdr:cNvSpPr/>
      </xdr:nvSpPr>
      <xdr:spPr>
        <a:xfrm>
          <a:off x="3665220" y="2560320"/>
          <a:ext cx="1836420"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Saisie Patrimoine</a:t>
          </a:r>
        </a:p>
      </xdr:txBody>
    </xdr:sp>
    <xdr:clientData/>
  </xdr:twoCellAnchor>
  <xdr:twoCellAnchor>
    <xdr:from>
      <xdr:col>6</xdr:col>
      <xdr:colOff>182880</xdr:colOff>
      <xdr:row>13</xdr:row>
      <xdr:rowOff>129540</xdr:rowOff>
    </xdr:from>
    <xdr:to>
      <xdr:col>7</xdr:col>
      <xdr:colOff>975360</xdr:colOff>
      <xdr:row>15</xdr:row>
      <xdr:rowOff>114300</xdr:rowOff>
    </xdr:to>
    <xdr:sp macro="" textlink="">
      <xdr:nvSpPr>
        <xdr:cNvPr id="23" name="Rectangle : coins arrondis 22">
          <a:hlinkClick xmlns:r="http://schemas.openxmlformats.org/officeDocument/2006/relationships" r:id="rId8"/>
          <a:extLst>
            <a:ext uri="{FF2B5EF4-FFF2-40B4-BE49-F238E27FC236}">
              <a16:creationId xmlns:a16="http://schemas.microsoft.com/office/drawing/2014/main" id="{00000000-0008-0000-0000-000017000000}"/>
            </a:ext>
          </a:extLst>
        </xdr:cNvPr>
        <xdr:cNvSpPr/>
      </xdr:nvSpPr>
      <xdr:spPr>
        <a:xfrm>
          <a:off x="3688080" y="3078480"/>
          <a:ext cx="18059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Saisie</a:t>
          </a:r>
          <a:r>
            <a:rPr lang="fr-FR" sz="1100" b="0" baseline="0">
              <a:solidFill>
                <a:schemeClr val="tx2">
                  <a:lumMod val="50000"/>
                </a:schemeClr>
              </a:solidFill>
            </a:rPr>
            <a:t> </a:t>
          </a:r>
          <a:r>
            <a:rPr lang="fr-FR" sz="1100" b="0">
              <a:solidFill>
                <a:schemeClr val="tx2">
                  <a:lumMod val="50000"/>
                </a:schemeClr>
              </a:solidFill>
            </a:rPr>
            <a:t>Patrimoine cible</a:t>
          </a:r>
        </a:p>
      </xdr:txBody>
    </xdr:sp>
    <xdr:clientData/>
  </xdr:twoCellAnchor>
  <xdr:twoCellAnchor>
    <xdr:from>
      <xdr:col>9</xdr:col>
      <xdr:colOff>167640</xdr:colOff>
      <xdr:row>6</xdr:row>
      <xdr:rowOff>30480</xdr:rowOff>
    </xdr:from>
    <xdr:to>
      <xdr:col>11</xdr:col>
      <xdr:colOff>54564</xdr:colOff>
      <xdr:row>8</xdr:row>
      <xdr:rowOff>15240</xdr:rowOff>
    </xdr:to>
    <xdr:sp macro="" textlink="">
      <xdr:nvSpPr>
        <xdr:cNvPr id="24" name="Rectangle : coins arrondis 23">
          <a:hlinkClick xmlns:r="http://schemas.openxmlformats.org/officeDocument/2006/relationships" r:id="rId9"/>
          <a:extLst>
            <a:ext uri="{FF2B5EF4-FFF2-40B4-BE49-F238E27FC236}">
              <a16:creationId xmlns:a16="http://schemas.microsoft.com/office/drawing/2014/main" id="{00000000-0008-0000-0000-000018000000}"/>
            </a:ext>
          </a:extLst>
        </xdr:cNvPr>
        <xdr:cNvSpPr/>
      </xdr:nvSpPr>
      <xdr:spPr>
        <a:xfrm>
          <a:off x="6370320" y="1699260"/>
          <a:ext cx="1852884"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Visuel</a:t>
          </a:r>
          <a:r>
            <a:rPr lang="fr-FR" sz="1100" b="0" baseline="0">
              <a:solidFill>
                <a:schemeClr val="tx2">
                  <a:lumMod val="50000"/>
                </a:schemeClr>
              </a:solidFill>
            </a:rPr>
            <a:t> Budget</a:t>
          </a:r>
          <a:endParaRPr lang="fr-FR" sz="1100" b="0">
            <a:solidFill>
              <a:schemeClr val="tx2">
                <a:lumMod val="50000"/>
              </a:schemeClr>
            </a:solidFill>
          </a:endParaRPr>
        </a:p>
      </xdr:txBody>
    </xdr:sp>
    <xdr:clientData/>
  </xdr:twoCellAnchor>
  <xdr:twoCellAnchor>
    <xdr:from>
      <xdr:col>9</xdr:col>
      <xdr:colOff>160020</xdr:colOff>
      <xdr:row>8</xdr:row>
      <xdr:rowOff>144780</xdr:rowOff>
    </xdr:from>
    <xdr:to>
      <xdr:col>11</xdr:col>
      <xdr:colOff>39630</xdr:colOff>
      <xdr:row>10</xdr:row>
      <xdr:rowOff>129540</xdr:rowOff>
    </xdr:to>
    <xdr:sp macro="" textlink="">
      <xdr:nvSpPr>
        <xdr:cNvPr id="25" name="Rectangle : coins arrondis 24">
          <a:hlinkClick xmlns:r="http://schemas.openxmlformats.org/officeDocument/2006/relationships" r:id="rId10"/>
          <a:extLst>
            <a:ext uri="{FF2B5EF4-FFF2-40B4-BE49-F238E27FC236}">
              <a16:creationId xmlns:a16="http://schemas.microsoft.com/office/drawing/2014/main" id="{00000000-0008-0000-0000-000019000000}"/>
            </a:ext>
          </a:extLst>
        </xdr:cNvPr>
        <xdr:cNvSpPr/>
      </xdr:nvSpPr>
      <xdr:spPr>
        <a:xfrm>
          <a:off x="6362700" y="2179320"/>
          <a:ext cx="1845570"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Visuel</a:t>
          </a:r>
          <a:r>
            <a:rPr lang="fr-FR" sz="1100" b="0" baseline="0">
              <a:solidFill>
                <a:schemeClr val="tx2">
                  <a:lumMod val="50000"/>
                </a:schemeClr>
              </a:solidFill>
            </a:rPr>
            <a:t> Patrimoine</a:t>
          </a:r>
          <a:endParaRPr lang="fr-FR" sz="1100" b="0">
            <a:solidFill>
              <a:schemeClr val="tx2">
                <a:lumMod val="50000"/>
              </a:schemeClr>
            </a:solidFill>
          </a:endParaRPr>
        </a:p>
      </xdr:txBody>
    </xdr:sp>
    <xdr:clientData/>
  </xdr:twoCellAnchor>
  <xdr:twoCellAnchor>
    <xdr:from>
      <xdr:col>9</xdr:col>
      <xdr:colOff>144780</xdr:colOff>
      <xdr:row>11</xdr:row>
      <xdr:rowOff>83820</xdr:rowOff>
    </xdr:from>
    <xdr:to>
      <xdr:col>11</xdr:col>
      <xdr:colOff>53646</xdr:colOff>
      <xdr:row>13</xdr:row>
      <xdr:rowOff>68580</xdr:rowOff>
    </xdr:to>
    <xdr:sp macro="" textlink="">
      <xdr:nvSpPr>
        <xdr:cNvPr id="26" name="Rectangle : coins arrondis 25">
          <a:hlinkClick xmlns:r="http://schemas.openxmlformats.org/officeDocument/2006/relationships" r:id="rId11"/>
          <a:extLst>
            <a:ext uri="{FF2B5EF4-FFF2-40B4-BE49-F238E27FC236}">
              <a16:creationId xmlns:a16="http://schemas.microsoft.com/office/drawing/2014/main" id="{00000000-0008-0000-0000-00001A000000}"/>
            </a:ext>
          </a:extLst>
        </xdr:cNvPr>
        <xdr:cNvSpPr/>
      </xdr:nvSpPr>
      <xdr:spPr>
        <a:xfrm>
          <a:off x="6347460" y="2667000"/>
          <a:ext cx="1874826" cy="350520"/>
        </a:xfrm>
        <a:prstGeom prst="roundRect">
          <a:avLst>
            <a:gd name="adj" fmla="val 39130"/>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Comparaison actuel-cible</a:t>
          </a:r>
        </a:p>
      </xdr:txBody>
    </xdr:sp>
    <xdr:clientData/>
  </xdr:twoCellAnchor>
  <xdr:twoCellAnchor>
    <xdr:from>
      <xdr:col>9</xdr:col>
      <xdr:colOff>137160</xdr:colOff>
      <xdr:row>14</xdr:row>
      <xdr:rowOff>22860</xdr:rowOff>
    </xdr:from>
    <xdr:to>
      <xdr:col>11</xdr:col>
      <xdr:colOff>53340</xdr:colOff>
      <xdr:row>16</xdr:row>
      <xdr:rowOff>7620</xdr:rowOff>
    </xdr:to>
    <xdr:sp macro="" textlink="">
      <xdr:nvSpPr>
        <xdr:cNvPr id="27" name="Rectangle : coins arrondis 26">
          <a:hlinkClick xmlns:r="http://schemas.openxmlformats.org/officeDocument/2006/relationships" r:id="rId12"/>
          <a:extLst>
            <a:ext uri="{FF2B5EF4-FFF2-40B4-BE49-F238E27FC236}">
              <a16:creationId xmlns:a16="http://schemas.microsoft.com/office/drawing/2014/main" id="{00000000-0008-0000-0000-00001B000000}"/>
            </a:ext>
          </a:extLst>
        </xdr:cNvPr>
        <xdr:cNvSpPr/>
      </xdr:nvSpPr>
      <xdr:spPr>
        <a:xfrm>
          <a:off x="6339840" y="3154680"/>
          <a:ext cx="18821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Visuel Réallocations</a:t>
          </a:r>
        </a:p>
      </xdr:txBody>
    </xdr:sp>
    <xdr:clientData/>
  </xdr:twoCellAnchor>
  <xdr:twoCellAnchor>
    <xdr:from>
      <xdr:col>9</xdr:col>
      <xdr:colOff>121920</xdr:colOff>
      <xdr:row>16</xdr:row>
      <xdr:rowOff>137160</xdr:rowOff>
    </xdr:from>
    <xdr:to>
      <xdr:col>11</xdr:col>
      <xdr:colOff>60042</xdr:colOff>
      <xdr:row>19</xdr:row>
      <xdr:rowOff>121920</xdr:rowOff>
    </xdr:to>
    <xdr:sp macro="" textlink="">
      <xdr:nvSpPr>
        <xdr:cNvPr id="28" name="Rectangle : coins arrondis 27">
          <a:hlinkClick xmlns:r="http://schemas.openxmlformats.org/officeDocument/2006/relationships" r:id="rId13"/>
          <a:extLst>
            <a:ext uri="{FF2B5EF4-FFF2-40B4-BE49-F238E27FC236}">
              <a16:creationId xmlns:a16="http://schemas.microsoft.com/office/drawing/2014/main" id="{00000000-0008-0000-0000-00001C000000}"/>
            </a:ext>
          </a:extLst>
        </xdr:cNvPr>
        <xdr:cNvSpPr/>
      </xdr:nvSpPr>
      <xdr:spPr>
        <a:xfrm>
          <a:off x="6324600" y="3634740"/>
          <a:ext cx="1904082" cy="53340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algn="ctr"/>
          <a:r>
            <a:rPr lang="fr-FR" sz="1100" b="0">
              <a:solidFill>
                <a:schemeClr val="tx2">
                  <a:lumMod val="50000"/>
                </a:schemeClr>
              </a:solidFill>
            </a:rPr>
            <a:t>Visuel Réallocation</a:t>
          </a:r>
        </a:p>
        <a:p>
          <a:pPr algn="ctr"/>
          <a:r>
            <a:rPr lang="fr-FR" sz="1100" b="0">
              <a:solidFill>
                <a:schemeClr val="tx2">
                  <a:lumMod val="50000"/>
                </a:schemeClr>
              </a:solidFill>
            </a:rPr>
            <a:t>(détail</a:t>
          </a:r>
          <a:r>
            <a:rPr lang="fr-FR" sz="1100" b="0" baseline="0">
              <a:solidFill>
                <a:schemeClr val="tx2">
                  <a:lumMod val="50000"/>
                </a:schemeClr>
              </a:solidFill>
            </a:rPr>
            <a:t> </a:t>
          </a:r>
          <a:r>
            <a:rPr lang="fr-FR" sz="1100" b="0">
              <a:solidFill>
                <a:schemeClr val="tx2">
                  <a:lumMod val="50000"/>
                </a:schemeClr>
              </a:solidFill>
            </a:rPr>
            <a:t>par</a:t>
          </a:r>
          <a:r>
            <a:rPr lang="fr-FR" sz="1100" b="0" baseline="0">
              <a:solidFill>
                <a:schemeClr val="tx2">
                  <a:lumMod val="50000"/>
                </a:schemeClr>
              </a:solidFill>
            </a:rPr>
            <a:t> </a:t>
          </a:r>
          <a:r>
            <a:rPr lang="fr-FR" sz="1100" b="0">
              <a:solidFill>
                <a:schemeClr val="tx2">
                  <a:lumMod val="50000"/>
                </a:schemeClr>
              </a:solidFill>
            </a:rPr>
            <a:t>produit)</a:t>
          </a:r>
        </a:p>
      </xdr:txBody>
    </xdr:sp>
    <xdr:clientData/>
  </xdr:twoCellAnchor>
  <xdr:twoCellAnchor>
    <xdr:from>
      <xdr:col>12</xdr:col>
      <xdr:colOff>0</xdr:colOff>
      <xdr:row>2</xdr:row>
      <xdr:rowOff>121920</xdr:rowOff>
    </xdr:from>
    <xdr:to>
      <xdr:col>14</xdr:col>
      <xdr:colOff>420300</xdr:colOff>
      <xdr:row>5</xdr:row>
      <xdr:rowOff>106680</xdr:rowOff>
    </xdr:to>
    <xdr:sp macro="" textlink="">
      <xdr:nvSpPr>
        <xdr:cNvPr id="4" name="Rectangle : avec coins arrondis en haut 3">
          <a:extLst>
            <a:ext uri="{FF2B5EF4-FFF2-40B4-BE49-F238E27FC236}">
              <a16:creationId xmlns:a16="http://schemas.microsoft.com/office/drawing/2014/main" id="{00000000-0008-0000-0000-000004000000}"/>
            </a:ext>
          </a:extLst>
        </xdr:cNvPr>
        <xdr:cNvSpPr/>
      </xdr:nvSpPr>
      <xdr:spPr>
        <a:xfrm>
          <a:off x="8923020" y="1059180"/>
          <a:ext cx="2134800" cy="533400"/>
        </a:xfrm>
        <a:prstGeom prst="round2Same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324000" rIns="0" bIns="108000" rtlCol="0" anchor="ctr"/>
        <a:lstStyle/>
        <a:p>
          <a:pPr algn="ctr"/>
          <a:r>
            <a:rPr lang="fr-FR" sz="1800" kern="1200">
              <a:solidFill>
                <a:schemeClr val="tx1"/>
              </a:solidFill>
            </a:rPr>
            <a:t>MES            PROJECTIONS</a:t>
          </a:r>
        </a:p>
      </xdr:txBody>
    </xdr:sp>
    <xdr:clientData/>
  </xdr:twoCellAnchor>
  <xdr:twoCellAnchor>
    <xdr:from>
      <xdr:col>11</xdr:col>
      <xdr:colOff>753180</xdr:colOff>
      <xdr:row>5</xdr:row>
      <xdr:rowOff>106680</xdr:rowOff>
    </xdr:from>
    <xdr:to>
      <xdr:col>14</xdr:col>
      <xdr:colOff>419100</xdr:colOff>
      <xdr:row>22</xdr:row>
      <xdr:rowOff>137160</xdr:rowOff>
    </xdr:to>
    <xdr:sp macro="" textlink="">
      <xdr:nvSpPr>
        <xdr:cNvPr id="5" name="Rectangle : avec coins arrondis en haut 4">
          <a:extLst>
            <a:ext uri="{FF2B5EF4-FFF2-40B4-BE49-F238E27FC236}">
              <a16:creationId xmlns:a16="http://schemas.microsoft.com/office/drawing/2014/main" id="{00000000-0008-0000-0000-000005000000}"/>
            </a:ext>
          </a:extLst>
        </xdr:cNvPr>
        <xdr:cNvSpPr/>
      </xdr:nvSpPr>
      <xdr:spPr>
        <a:xfrm rot="10800000">
          <a:off x="8921820" y="1592580"/>
          <a:ext cx="2134800" cy="3139440"/>
        </a:xfrm>
        <a:prstGeom prst="round2Same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kern="1200"/>
        </a:p>
      </xdr:txBody>
    </xdr:sp>
    <xdr:clientData/>
  </xdr:twoCellAnchor>
  <xdr:twoCellAnchor>
    <xdr:from>
      <xdr:col>12</xdr:col>
      <xdr:colOff>144780</xdr:colOff>
      <xdr:row>7</xdr:row>
      <xdr:rowOff>91440</xdr:rowOff>
    </xdr:from>
    <xdr:to>
      <xdr:col>14</xdr:col>
      <xdr:colOff>243840</xdr:colOff>
      <xdr:row>10</xdr:row>
      <xdr:rowOff>114300</xdr:rowOff>
    </xdr:to>
    <xdr:sp macro="" textlink="">
      <xdr:nvSpPr>
        <xdr:cNvPr id="29" name="Rectangle : coins arrondis 28">
          <a:hlinkClick xmlns:r="http://schemas.openxmlformats.org/officeDocument/2006/relationships" r:id="rId14"/>
          <a:extLst>
            <a:ext uri="{FF2B5EF4-FFF2-40B4-BE49-F238E27FC236}">
              <a16:creationId xmlns:a16="http://schemas.microsoft.com/office/drawing/2014/main" id="{00000000-0008-0000-0000-00001D000000}"/>
            </a:ext>
          </a:extLst>
        </xdr:cNvPr>
        <xdr:cNvSpPr/>
      </xdr:nvSpPr>
      <xdr:spPr>
        <a:xfrm>
          <a:off x="9067800" y="1943100"/>
          <a:ext cx="1813560" cy="57150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Projection Patrimoine</a:t>
          </a:r>
          <a:r>
            <a:rPr lang="fr-FR" sz="1100" b="0" baseline="0">
              <a:solidFill>
                <a:schemeClr val="tx2">
                  <a:lumMod val="50000"/>
                </a:schemeClr>
              </a:solidFill>
            </a:rPr>
            <a:t> </a:t>
          </a:r>
          <a:r>
            <a:rPr lang="fr-FR" sz="1100" b="0">
              <a:solidFill>
                <a:schemeClr val="tx2">
                  <a:lumMod val="50000"/>
                </a:schemeClr>
              </a:solidFill>
            </a:rPr>
            <a:t>Actuel</a:t>
          </a:r>
          <a:r>
            <a:rPr lang="fr-FR" sz="1100" b="0" baseline="0">
              <a:solidFill>
                <a:schemeClr val="tx2">
                  <a:lumMod val="50000"/>
                </a:schemeClr>
              </a:solidFill>
            </a:rPr>
            <a:t> - Cible</a:t>
          </a:r>
          <a:endParaRPr lang="fr-FR" sz="1100" b="0">
            <a:solidFill>
              <a:schemeClr val="tx2">
                <a:lumMod val="50000"/>
              </a:schemeClr>
            </a:solidFill>
          </a:endParaRPr>
        </a:p>
      </xdr:txBody>
    </xdr:sp>
    <xdr:clientData/>
  </xdr:twoCellAnchor>
  <xdr:twoCellAnchor>
    <xdr:from>
      <xdr:col>12</xdr:col>
      <xdr:colOff>167640</xdr:colOff>
      <xdr:row>17</xdr:row>
      <xdr:rowOff>83820</xdr:rowOff>
    </xdr:from>
    <xdr:to>
      <xdr:col>14</xdr:col>
      <xdr:colOff>236220</xdr:colOff>
      <xdr:row>19</xdr:row>
      <xdr:rowOff>68580</xdr:rowOff>
    </xdr:to>
    <xdr:sp macro="" textlink="">
      <xdr:nvSpPr>
        <xdr:cNvPr id="30" name="Rectangle : coins arrondis 29">
          <a:hlinkClick xmlns:r="http://schemas.openxmlformats.org/officeDocument/2006/relationships" r:id="rId15"/>
          <a:extLst>
            <a:ext uri="{FF2B5EF4-FFF2-40B4-BE49-F238E27FC236}">
              <a16:creationId xmlns:a16="http://schemas.microsoft.com/office/drawing/2014/main" id="{00000000-0008-0000-0000-00001E000000}"/>
            </a:ext>
          </a:extLst>
        </xdr:cNvPr>
        <xdr:cNvSpPr/>
      </xdr:nvSpPr>
      <xdr:spPr>
        <a:xfrm>
          <a:off x="9090660" y="3764280"/>
          <a:ext cx="178308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Projection Intérêt</a:t>
          </a:r>
        </a:p>
      </xdr:txBody>
    </xdr:sp>
    <xdr:clientData/>
  </xdr:twoCellAnchor>
  <xdr:twoCellAnchor>
    <xdr:from>
      <xdr:col>12</xdr:col>
      <xdr:colOff>137160</xdr:colOff>
      <xdr:row>12</xdr:row>
      <xdr:rowOff>45720</xdr:rowOff>
    </xdr:from>
    <xdr:to>
      <xdr:col>14</xdr:col>
      <xdr:colOff>243840</xdr:colOff>
      <xdr:row>15</xdr:row>
      <xdr:rowOff>152400</xdr:rowOff>
    </xdr:to>
    <xdr:sp macro="" textlink="">
      <xdr:nvSpPr>
        <xdr:cNvPr id="8" name="Rectangle : coins arrondis 7">
          <a:hlinkClick xmlns:r="http://schemas.openxmlformats.org/officeDocument/2006/relationships" r:id="rId16"/>
          <a:extLst>
            <a:ext uri="{FF2B5EF4-FFF2-40B4-BE49-F238E27FC236}">
              <a16:creationId xmlns:a16="http://schemas.microsoft.com/office/drawing/2014/main" id="{00000000-0008-0000-0000-000008000000}"/>
            </a:ext>
          </a:extLst>
        </xdr:cNvPr>
        <xdr:cNvSpPr/>
      </xdr:nvSpPr>
      <xdr:spPr>
        <a:xfrm>
          <a:off x="9060180" y="2811780"/>
          <a:ext cx="1821180" cy="6553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Projection par Gandes</a:t>
          </a:r>
          <a:r>
            <a:rPr lang="fr-FR" sz="1100" b="0" baseline="0">
              <a:solidFill>
                <a:schemeClr val="tx2">
                  <a:lumMod val="50000"/>
                </a:schemeClr>
              </a:solidFill>
            </a:rPr>
            <a:t> Classes d'actifs</a:t>
          </a:r>
          <a:endParaRPr lang="fr-FR" sz="1100" b="0">
            <a:solidFill>
              <a:schemeClr val="tx2">
                <a:lumMod val="50000"/>
              </a:schemeClr>
            </a:solidFill>
          </a:endParaRPr>
        </a:p>
      </xdr:txBody>
    </xdr:sp>
    <xdr:clientData/>
  </xdr:twoCellAnchor>
  <xdr:twoCellAnchor editAs="oneCell">
    <xdr:from>
      <xdr:col>3</xdr:col>
      <xdr:colOff>7620</xdr:colOff>
      <xdr:row>2</xdr:row>
      <xdr:rowOff>175260</xdr:rowOff>
    </xdr:from>
    <xdr:to>
      <xdr:col>3</xdr:col>
      <xdr:colOff>464820</xdr:colOff>
      <xdr:row>5</xdr:row>
      <xdr:rowOff>83820</xdr:rowOff>
    </xdr:to>
    <xdr:pic>
      <xdr:nvPicPr>
        <xdr:cNvPr id="2" name="Image 1" descr="Liste - Icônes Interface utilisateur et gestes">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417320" y="960120"/>
          <a:ext cx="4572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30480</xdr:colOff>
      <xdr:row>2</xdr:row>
      <xdr:rowOff>167640</xdr:rowOff>
    </xdr:from>
    <xdr:to>
      <xdr:col>6</xdr:col>
      <xdr:colOff>571500</xdr:colOff>
      <xdr:row>5</xdr:row>
      <xdr:rowOff>83820</xdr:rowOff>
    </xdr:to>
    <xdr:pic>
      <xdr:nvPicPr>
        <xdr:cNvPr id="11" name="Image 10" descr="Notes Icon #147688 - Free Icons Library">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053840" y="952500"/>
          <a:ext cx="541020" cy="46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731520</xdr:colOff>
      <xdr:row>2</xdr:row>
      <xdr:rowOff>60960</xdr:rowOff>
    </xdr:from>
    <xdr:to>
      <xdr:col>12</xdr:col>
      <xdr:colOff>556260</xdr:colOff>
      <xdr:row>5</xdr:row>
      <xdr:rowOff>137160</xdr:rowOff>
    </xdr:to>
    <xdr:pic>
      <xdr:nvPicPr>
        <xdr:cNvPr id="33" name="Image 32" descr="Flèche De Croissance PNG Images | Vecteurs Et Fichiers PSD ...">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900160" y="998220"/>
          <a:ext cx="579120" cy="624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68580</xdr:colOff>
      <xdr:row>2</xdr:row>
      <xdr:rowOff>167640</xdr:rowOff>
    </xdr:from>
    <xdr:to>
      <xdr:col>9</xdr:col>
      <xdr:colOff>543215</xdr:colOff>
      <xdr:row>5</xdr:row>
      <xdr:rowOff>76199</xdr:rowOff>
    </xdr:to>
    <xdr:pic>
      <xdr:nvPicPr>
        <xdr:cNvPr id="10" name="Image 9" descr="Graph clipart pie chart, Graph pie chart Transparent FREE for download ...">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6835140" y="952500"/>
          <a:ext cx="474635" cy="457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45720</xdr:colOff>
      <xdr:row>1</xdr:row>
      <xdr:rowOff>49530</xdr:rowOff>
    </xdr:from>
    <xdr:to>
      <xdr:col>14</xdr:col>
      <xdr:colOff>320040</xdr:colOff>
      <xdr:row>1</xdr:row>
      <xdr:rowOff>400050</xdr:rowOff>
    </xdr:to>
    <xdr:sp macro="" textlink="">
      <xdr:nvSpPr>
        <xdr:cNvPr id="17" name="Rectangle : coins arrondis 16">
          <a:hlinkClick xmlns:r="http://schemas.openxmlformats.org/officeDocument/2006/relationships" r:id="rId21"/>
          <a:extLst>
            <a:ext uri="{FF2B5EF4-FFF2-40B4-BE49-F238E27FC236}">
              <a16:creationId xmlns:a16="http://schemas.microsoft.com/office/drawing/2014/main" id="{00000000-0008-0000-0000-000011000000}"/>
            </a:ext>
          </a:extLst>
        </xdr:cNvPr>
        <xdr:cNvSpPr/>
      </xdr:nvSpPr>
      <xdr:spPr>
        <a:xfrm>
          <a:off x="8968740" y="133350"/>
          <a:ext cx="1988820" cy="350520"/>
        </a:xfrm>
        <a:prstGeom prst="roundRect">
          <a:avLst>
            <a:gd name="adj" fmla="val 39130"/>
          </a:avLst>
        </a:prstGeom>
        <a:solidFill>
          <a:schemeClr val="bg1"/>
        </a:solidFill>
        <a:ln w="9525">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1">
                  <a:lumMod val="75000"/>
                  <a:lumOff val="25000"/>
                </a:schemeClr>
              </a:solidFill>
              <a:latin typeface="+mj-lt"/>
            </a:rPr>
            <a:t>SYNTHESE ACTUELLE</a:t>
          </a:r>
        </a:p>
      </xdr:txBody>
    </xdr:sp>
    <xdr:clientData/>
  </xdr:twoCellAnchor>
  <xdr:twoCellAnchor>
    <xdr:from>
      <xdr:col>6</xdr:col>
      <xdr:colOff>160020</xdr:colOff>
      <xdr:row>19</xdr:row>
      <xdr:rowOff>114300</xdr:rowOff>
    </xdr:from>
    <xdr:to>
      <xdr:col>7</xdr:col>
      <xdr:colOff>952500</xdr:colOff>
      <xdr:row>21</xdr:row>
      <xdr:rowOff>99060</xdr:rowOff>
    </xdr:to>
    <xdr:sp macro="" textlink="">
      <xdr:nvSpPr>
        <xdr:cNvPr id="18" name="Rectangle : coins arrondis 17">
          <a:hlinkClick xmlns:r="http://schemas.openxmlformats.org/officeDocument/2006/relationships" r:id="rId22"/>
          <a:extLst>
            <a:ext uri="{FF2B5EF4-FFF2-40B4-BE49-F238E27FC236}">
              <a16:creationId xmlns:a16="http://schemas.microsoft.com/office/drawing/2014/main" id="{00000000-0008-0000-0000-000012000000}"/>
            </a:ext>
          </a:extLst>
        </xdr:cNvPr>
        <xdr:cNvSpPr/>
      </xdr:nvSpPr>
      <xdr:spPr>
        <a:xfrm>
          <a:off x="3665220" y="4160520"/>
          <a:ext cx="18059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Saisie</a:t>
          </a:r>
          <a:r>
            <a:rPr lang="fr-FR" sz="1100" b="0" baseline="0">
              <a:solidFill>
                <a:schemeClr val="tx2">
                  <a:lumMod val="50000"/>
                </a:schemeClr>
              </a:solidFill>
            </a:rPr>
            <a:t> Mouvement</a:t>
          </a:r>
          <a:endParaRPr lang="fr-FR" sz="1100" b="0">
            <a:solidFill>
              <a:schemeClr val="tx2">
                <a:lumMod val="50000"/>
              </a:schemeClr>
            </a:solidFill>
          </a:endParaRPr>
        </a:p>
      </xdr:txBody>
    </xdr:sp>
    <xdr:clientData/>
  </xdr:twoCellAnchor>
  <xdr:twoCellAnchor>
    <xdr:from>
      <xdr:col>9</xdr:col>
      <xdr:colOff>144780</xdr:colOff>
      <xdr:row>20</xdr:row>
      <xdr:rowOff>45720</xdr:rowOff>
    </xdr:from>
    <xdr:to>
      <xdr:col>11</xdr:col>
      <xdr:colOff>60960</xdr:colOff>
      <xdr:row>22</xdr:row>
      <xdr:rowOff>30480</xdr:rowOff>
    </xdr:to>
    <xdr:sp macro="" textlink="">
      <xdr:nvSpPr>
        <xdr:cNvPr id="20" name="Rectangle : coins arrondis 19">
          <a:hlinkClick xmlns:r="http://schemas.openxmlformats.org/officeDocument/2006/relationships" r:id="rId23"/>
          <a:extLst>
            <a:ext uri="{FF2B5EF4-FFF2-40B4-BE49-F238E27FC236}">
              <a16:creationId xmlns:a16="http://schemas.microsoft.com/office/drawing/2014/main" id="{00000000-0008-0000-0000-000014000000}"/>
            </a:ext>
          </a:extLst>
        </xdr:cNvPr>
        <xdr:cNvSpPr/>
      </xdr:nvSpPr>
      <xdr:spPr>
        <a:xfrm>
          <a:off x="6347460" y="4274820"/>
          <a:ext cx="18821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Visuel Performances</a:t>
          </a:r>
        </a:p>
      </xdr:txBody>
    </xdr:sp>
    <xdr:clientData/>
  </xdr:twoCellAnchor>
  <xdr:twoCellAnchor>
    <xdr:from>
      <xdr:col>6</xdr:col>
      <xdr:colOff>167640</xdr:colOff>
      <xdr:row>16</xdr:row>
      <xdr:rowOff>121920</xdr:rowOff>
    </xdr:from>
    <xdr:to>
      <xdr:col>7</xdr:col>
      <xdr:colOff>960120</xdr:colOff>
      <xdr:row>18</xdr:row>
      <xdr:rowOff>106680</xdr:rowOff>
    </xdr:to>
    <xdr:sp macro="" textlink="">
      <xdr:nvSpPr>
        <xdr:cNvPr id="31" name="Rectangle : coins arrondis 30">
          <a:hlinkClick xmlns:r="http://schemas.openxmlformats.org/officeDocument/2006/relationships" r:id="rId24"/>
          <a:extLst>
            <a:ext uri="{FF2B5EF4-FFF2-40B4-BE49-F238E27FC236}">
              <a16:creationId xmlns:a16="http://schemas.microsoft.com/office/drawing/2014/main" id="{00000000-0008-0000-0000-00001F000000}"/>
            </a:ext>
          </a:extLst>
        </xdr:cNvPr>
        <xdr:cNvSpPr/>
      </xdr:nvSpPr>
      <xdr:spPr>
        <a:xfrm>
          <a:off x="3672840" y="3619500"/>
          <a:ext cx="1805940" cy="350520"/>
        </a:xfrm>
        <a:prstGeom prst="roundRect">
          <a:avLst>
            <a:gd name="adj" fmla="val 39130"/>
          </a:avLst>
        </a:prstGeom>
        <a:solidFill>
          <a:schemeClr val="bg1">
            <a:lumMod val="6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2">
                  <a:lumMod val="50000"/>
                </a:schemeClr>
              </a:solidFill>
            </a:rPr>
            <a:t>Saisie</a:t>
          </a:r>
          <a:r>
            <a:rPr lang="fr-FR" sz="1100" b="0" baseline="0">
              <a:solidFill>
                <a:schemeClr val="tx2">
                  <a:lumMod val="50000"/>
                </a:schemeClr>
              </a:solidFill>
            </a:rPr>
            <a:t> </a:t>
          </a:r>
          <a:r>
            <a:rPr lang="fr-FR" sz="1100" b="0">
              <a:solidFill>
                <a:schemeClr val="tx2">
                  <a:lumMod val="50000"/>
                </a:schemeClr>
              </a:solidFill>
            </a:rPr>
            <a:t>Pat cible/produit</a:t>
          </a:r>
        </a:p>
      </xdr:txBody>
    </xdr:sp>
    <xdr:clientData/>
  </xdr:twoCellAnchor>
  <xdr:twoCellAnchor editAs="oneCell">
    <xdr:from>
      <xdr:col>2</xdr:col>
      <xdr:colOff>380999</xdr:colOff>
      <xdr:row>1</xdr:row>
      <xdr:rowOff>548462</xdr:rowOff>
    </xdr:from>
    <xdr:to>
      <xdr:col>5</xdr:col>
      <xdr:colOff>60960</xdr:colOff>
      <xdr:row>2</xdr:row>
      <xdr:rowOff>30590</xdr:rowOff>
    </xdr:to>
    <xdr:pic>
      <xdr:nvPicPr>
        <xdr:cNvPr id="35" name="Imagen 34">
          <a:hlinkClick xmlns:r="http://schemas.openxmlformats.org/officeDocument/2006/relationships" r:id="rId25"/>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746759" y="632282"/>
          <a:ext cx="2194561" cy="335568"/>
        </a:xfrm>
        <a:prstGeom prst="rect">
          <a:avLst/>
        </a:prstGeom>
      </xdr:spPr>
    </xdr:pic>
    <xdr:clientData/>
  </xdr:twoCellAnchor>
  <xdr:twoCellAnchor>
    <xdr:from>
      <xdr:col>12</xdr:col>
      <xdr:colOff>45720</xdr:colOff>
      <xdr:row>1</xdr:row>
      <xdr:rowOff>441960</xdr:rowOff>
    </xdr:from>
    <xdr:to>
      <xdr:col>14</xdr:col>
      <xdr:colOff>320040</xdr:colOff>
      <xdr:row>1</xdr:row>
      <xdr:rowOff>792480</xdr:rowOff>
    </xdr:to>
    <xdr:sp macro="" textlink="">
      <xdr:nvSpPr>
        <xdr:cNvPr id="32" name="Rectangle : coins arrondis 31">
          <a:hlinkClick xmlns:r="http://schemas.openxmlformats.org/officeDocument/2006/relationships" r:id="rId27"/>
          <a:extLst>
            <a:ext uri="{FF2B5EF4-FFF2-40B4-BE49-F238E27FC236}">
              <a16:creationId xmlns:a16="http://schemas.microsoft.com/office/drawing/2014/main" id="{65891F48-CF96-4A36-8F2B-8BB975AE6250}"/>
            </a:ext>
          </a:extLst>
        </xdr:cNvPr>
        <xdr:cNvSpPr/>
      </xdr:nvSpPr>
      <xdr:spPr>
        <a:xfrm>
          <a:off x="8968740" y="525780"/>
          <a:ext cx="1988820" cy="350520"/>
        </a:xfrm>
        <a:prstGeom prst="roundRect">
          <a:avLst>
            <a:gd name="adj" fmla="val 39130"/>
          </a:avLst>
        </a:prstGeom>
        <a:solidFill>
          <a:schemeClr val="bg1"/>
        </a:solidFill>
        <a:ln w="9525">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sz="1100" b="0">
              <a:solidFill>
                <a:schemeClr val="tx1">
                  <a:lumMod val="75000"/>
                  <a:lumOff val="25000"/>
                </a:schemeClr>
              </a:solidFill>
              <a:latin typeface="+mj-lt"/>
            </a:rPr>
            <a:t>SYNTHESE COMPARATIVE</a:t>
          </a:r>
        </a:p>
      </xdr:txBody>
    </xdr:sp>
    <xdr:clientData/>
  </xdr:twoCellAnchor>
  <xdr:twoCellAnchor>
    <xdr:from>
      <xdr:col>1</xdr:col>
      <xdr:colOff>7620</xdr:colOff>
      <xdr:row>0</xdr:row>
      <xdr:rowOff>38100</xdr:rowOff>
    </xdr:from>
    <xdr:to>
      <xdr:col>3</xdr:col>
      <xdr:colOff>15240</xdr:colOff>
      <xdr:row>1</xdr:row>
      <xdr:rowOff>624840</xdr:rowOff>
    </xdr:to>
    <xdr:sp macro="" textlink="">
      <xdr:nvSpPr>
        <xdr:cNvPr id="34" name="Ellipse 33">
          <a:extLst>
            <a:ext uri="{FF2B5EF4-FFF2-40B4-BE49-F238E27FC236}">
              <a16:creationId xmlns:a16="http://schemas.microsoft.com/office/drawing/2014/main" id="{454D238E-066E-8F19-466E-BB9C40901059}"/>
            </a:ext>
          </a:extLst>
        </xdr:cNvPr>
        <xdr:cNvSpPr/>
      </xdr:nvSpPr>
      <xdr:spPr>
        <a:xfrm>
          <a:off x="251460" y="38100"/>
          <a:ext cx="678180" cy="670560"/>
        </a:xfrm>
        <a:prstGeom prst="ellipse">
          <a:avLst/>
        </a:prstGeom>
        <a:solidFill>
          <a:srgbClr val="65A5A6"/>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0</xdr:colOff>
      <xdr:row>0</xdr:row>
      <xdr:rowOff>22860</xdr:rowOff>
    </xdr:from>
    <xdr:to>
      <xdr:col>3</xdr:col>
      <xdr:colOff>45720</xdr:colOff>
      <xdr:row>1</xdr:row>
      <xdr:rowOff>632460</xdr:rowOff>
    </xdr:to>
    <xdr:sp macro="" textlink="">
      <xdr:nvSpPr>
        <xdr:cNvPr id="37" name="ZoneTexte 36">
          <a:extLst>
            <a:ext uri="{FF2B5EF4-FFF2-40B4-BE49-F238E27FC236}">
              <a16:creationId xmlns:a16="http://schemas.microsoft.com/office/drawing/2014/main" id="{4E685FEE-BCF9-8DF4-E41F-C09F08DCBC9E}"/>
            </a:ext>
          </a:extLst>
        </xdr:cNvPr>
        <xdr:cNvSpPr txBox="1"/>
      </xdr:nvSpPr>
      <xdr:spPr>
        <a:xfrm>
          <a:off x="228600" y="22860"/>
          <a:ext cx="731520" cy="693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800" b="0" i="1">
              <a:solidFill>
                <a:schemeClr val="bg1"/>
              </a:solidFill>
            </a:rPr>
            <a:t>Retrouvez-nous</a:t>
          </a:r>
          <a:r>
            <a:rPr lang="fr-FR" sz="800" b="0" i="1" baseline="0">
              <a:solidFill>
                <a:schemeClr val="bg1"/>
              </a:solidFill>
            </a:rPr>
            <a:t> en cliquant sur nos logos</a:t>
          </a:r>
          <a:endParaRPr lang="fr-FR" sz="800" b="0" i="1">
            <a:solidFill>
              <a:schemeClr val="bg1"/>
            </a:solidFill>
          </a:endParaRPr>
        </a:p>
      </xdr:txBody>
    </xdr:sp>
    <xdr:clientData/>
  </xdr:twoCellAnchor>
  <xdr:twoCellAnchor>
    <xdr:from>
      <xdr:col>15</xdr:col>
      <xdr:colOff>45720</xdr:colOff>
      <xdr:row>1</xdr:row>
      <xdr:rowOff>68580</xdr:rowOff>
    </xdr:from>
    <xdr:to>
      <xdr:col>17</xdr:col>
      <xdr:colOff>838200</xdr:colOff>
      <xdr:row>1</xdr:row>
      <xdr:rowOff>632460</xdr:rowOff>
    </xdr:to>
    <xdr:sp macro="" textlink="">
      <xdr:nvSpPr>
        <xdr:cNvPr id="36" name="Rectangle : coins arrondis 35">
          <a:hlinkClick xmlns:r="http://schemas.openxmlformats.org/officeDocument/2006/relationships" r:id="rId28"/>
          <a:extLst>
            <a:ext uri="{FF2B5EF4-FFF2-40B4-BE49-F238E27FC236}">
              <a16:creationId xmlns:a16="http://schemas.microsoft.com/office/drawing/2014/main" id="{75BD62C8-D858-4C70-84B9-A46F3720AA46}"/>
            </a:ext>
          </a:extLst>
        </xdr:cNvPr>
        <xdr:cNvSpPr/>
      </xdr:nvSpPr>
      <xdr:spPr>
        <a:xfrm>
          <a:off x="11437620" y="152400"/>
          <a:ext cx="2103120" cy="563880"/>
        </a:xfrm>
        <a:prstGeom prst="roundRect">
          <a:avLst>
            <a:gd name="adj" fmla="val 39130"/>
          </a:avLst>
        </a:prstGeom>
        <a:solidFill>
          <a:srgbClr val="65A5A6"/>
        </a:solidFill>
        <a:ln w="9525">
          <a:solidFill>
            <a:srgbClr val="194848"/>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r>
            <a:rPr lang="fr-FR" sz="950">
              <a:solidFill>
                <a:schemeClr val="dk1"/>
              </a:solidFill>
              <a:effectLst/>
              <a:latin typeface="+mn-lt"/>
              <a:ea typeface="+mn-ea"/>
              <a:cs typeface="+mn-cs"/>
            </a:rPr>
            <a:t>               </a:t>
          </a:r>
          <a:r>
            <a:rPr lang="fr-FR" sz="950" b="1">
              <a:solidFill>
                <a:schemeClr val="bg1"/>
              </a:solidFill>
              <a:effectLst/>
              <a:latin typeface="+mn-lt"/>
              <a:ea typeface="+mn-ea"/>
              <a:cs typeface="+mn-cs"/>
            </a:rPr>
            <a:t>Visionner le tutoriel </a:t>
          </a:r>
          <a:r>
            <a:rPr lang="fr-FR" sz="950">
              <a:solidFill>
                <a:schemeClr val="bg1"/>
              </a:solidFill>
              <a:effectLst/>
              <a:latin typeface="+mn-lt"/>
              <a:ea typeface="+mn-ea"/>
              <a:cs typeface="+mn-cs"/>
            </a:rPr>
            <a:t>de</a:t>
          </a:r>
          <a:endParaRPr lang="fr-FR" sz="950">
            <a:solidFill>
              <a:schemeClr val="bg1"/>
            </a:solidFill>
            <a:effectLst/>
          </a:endParaRPr>
        </a:p>
        <a:p>
          <a:r>
            <a:rPr lang="fr-FR" sz="950">
              <a:solidFill>
                <a:schemeClr val="bg1"/>
              </a:solidFill>
              <a:effectLst/>
              <a:latin typeface="+mn-lt"/>
              <a:ea typeface="+mn-ea"/>
              <a:cs typeface="+mn-cs"/>
            </a:rPr>
            <a:t>    </a:t>
          </a:r>
          <a:r>
            <a:rPr lang="fr-FR" sz="950" baseline="0">
              <a:solidFill>
                <a:schemeClr val="bg1"/>
              </a:solidFill>
              <a:effectLst/>
              <a:latin typeface="+mn-lt"/>
              <a:ea typeface="+mn-ea"/>
              <a:cs typeface="+mn-cs"/>
            </a:rPr>
            <a:t> </a:t>
          </a:r>
          <a:r>
            <a:rPr lang="fr-FR" sz="950">
              <a:solidFill>
                <a:schemeClr val="bg1"/>
              </a:solidFill>
              <a:effectLst/>
              <a:latin typeface="+mn-lt"/>
              <a:ea typeface="+mn-ea"/>
              <a:cs typeface="+mn-cs"/>
            </a:rPr>
            <a:t>        </a:t>
          </a:r>
          <a:r>
            <a:rPr lang="fr-FR" sz="950" baseline="0">
              <a:solidFill>
                <a:schemeClr val="bg1"/>
              </a:solidFill>
              <a:effectLst/>
              <a:latin typeface="+mn-lt"/>
              <a:ea typeface="+mn-ea"/>
              <a:cs typeface="+mn-cs"/>
            </a:rPr>
            <a:t>  </a:t>
          </a:r>
          <a:r>
            <a:rPr lang="fr-FR" sz="950">
              <a:solidFill>
                <a:schemeClr val="bg1"/>
              </a:solidFill>
              <a:effectLst/>
              <a:latin typeface="+mn-lt"/>
              <a:ea typeface="+mn-ea"/>
              <a:cs typeface="+mn-cs"/>
            </a:rPr>
            <a:t>prise en main du fichier</a:t>
          </a:r>
          <a:endParaRPr lang="fr-FR" sz="950">
            <a:solidFill>
              <a:schemeClr val="bg1"/>
            </a:solidFill>
            <a:effectLst/>
          </a:endParaRPr>
        </a:p>
      </xdr:txBody>
    </xdr:sp>
    <xdr:clientData/>
  </xdr:twoCellAnchor>
  <xdr:twoCellAnchor editAs="oneCell">
    <xdr:from>
      <xdr:col>15</xdr:col>
      <xdr:colOff>68581</xdr:colOff>
      <xdr:row>1</xdr:row>
      <xdr:rowOff>121920</xdr:rowOff>
    </xdr:from>
    <xdr:to>
      <xdr:col>16</xdr:col>
      <xdr:colOff>0</xdr:colOff>
      <xdr:row>1</xdr:row>
      <xdr:rowOff>577197</xdr:rowOff>
    </xdr:to>
    <xdr:pic>
      <xdr:nvPicPr>
        <xdr:cNvPr id="38" name="Image 37">
          <a:hlinkClick xmlns:r="http://schemas.openxmlformats.org/officeDocument/2006/relationships" r:id="rId28"/>
          <a:extLst>
            <a:ext uri="{FF2B5EF4-FFF2-40B4-BE49-F238E27FC236}">
              <a16:creationId xmlns:a16="http://schemas.microsoft.com/office/drawing/2014/main" id="{FFBF6E72-CDD3-46A8-A081-D89C992D2C3D}"/>
            </a:ext>
          </a:extLst>
        </xdr:cNvPr>
        <xdr:cNvPicPr>
          <a:picLocks noChangeAspect="1"/>
        </xdr:cNvPicPr>
      </xdr:nvPicPr>
      <xdr:blipFill>
        <a:blip xmlns:r="http://schemas.openxmlformats.org/officeDocument/2006/relationships" r:embed="rId29"/>
        <a:stretch>
          <a:fillRect/>
        </a:stretch>
      </xdr:blipFill>
      <xdr:spPr>
        <a:xfrm>
          <a:off x="11582401" y="205740"/>
          <a:ext cx="586739" cy="455277"/>
        </a:xfrm>
        <a:prstGeom prst="rect">
          <a:avLst/>
        </a:prstGeom>
      </xdr:spPr>
    </xdr:pic>
    <xdr:clientData/>
  </xdr:twoCellAnchor>
  <xdr:twoCellAnchor>
    <xdr:from>
      <xdr:col>15</xdr:col>
      <xdr:colOff>60960</xdr:colOff>
      <xdr:row>19</xdr:row>
      <xdr:rowOff>83820</xdr:rowOff>
    </xdr:from>
    <xdr:to>
      <xdr:col>17</xdr:col>
      <xdr:colOff>822960</xdr:colOff>
      <xdr:row>22</xdr:row>
      <xdr:rowOff>152400</xdr:rowOff>
    </xdr:to>
    <xdr:sp macro="" textlink="">
      <xdr:nvSpPr>
        <xdr:cNvPr id="41" name="Rectangle : coins arrondis 40">
          <a:hlinkClick xmlns:r="http://schemas.openxmlformats.org/officeDocument/2006/relationships" r:id="rId30"/>
          <a:extLst>
            <a:ext uri="{FF2B5EF4-FFF2-40B4-BE49-F238E27FC236}">
              <a16:creationId xmlns:a16="http://schemas.microsoft.com/office/drawing/2014/main" id="{91AE6F3A-88F7-41A9-9BBA-D1611C6480FF}"/>
            </a:ext>
          </a:extLst>
        </xdr:cNvPr>
        <xdr:cNvSpPr/>
      </xdr:nvSpPr>
      <xdr:spPr>
        <a:xfrm>
          <a:off x="11452860" y="4130040"/>
          <a:ext cx="2072640" cy="617220"/>
        </a:xfrm>
        <a:prstGeom prst="roundRect">
          <a:avLst>
            <a:gd name="adj" fmla="val 39130"/>
          </a:avLst>
        </a:prstGeom>
        <a:solidFill>
          <a:srgbClr val="65A5A6"/>
        </a:solidFill>
        <a:ln w="9525">
          <a:solidFill>
            <a:srgbClr val="194848"/>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fr-FR">
              <a:solidFill>
                <a:schemeClr val="bg1"/>
              </a:solidFill>
              <a:effectLst/>
            </a:rPr>
            <a:t>           </a:t>
          </a:r>
          <a:r>
            <a:rPr lang="fr-FR" sz="1050">
              <a:solidFill>
                <a:schemeClr val="bg1"/>
              </a:solidFill>
              <a:effectLst/>
            </a:rPr>
            <a:t>Commander la version</a:t>
          </a:r>
        </a:p>
        <a:p>
          <a:pPr algn="ctr"/>
          <a:r>
            <a:rPr lang="fr-FR" sz="1050" b="1">
              <a:solidFill>
                <a:schemeClr val="bg1"/>
              </a:solidFill>
              <a:effectLst/>
            </a:rPr>
            <a:t>          COMPLETE</a:t>
          </a:r>
        </a:p>
      </xdr:txBody>
    </xdr:sp>
    <xdr:clientData/>
  </xdr:twoCellAnchor>
  <xdr:twoCellAnchor editAs="oneCell">
    <xdr:from>
      <xdr:col>15</xdr:col>
      <xdr:colOff>114301</xdr:colOff>
      <xdr:row>19</xdr:row>
      <xdr:rowOff>160023</xdr:rowOff>
    </xdr:from>
    <xdr:to>
      <xdr:col>15</xdr:col>
      <xdr:colOff>594361</xdr:colOff>
      <xdr:row>22</xdr:row>
      <xdr:rowOff>74598</xdr:rowOff>
    </xdr:to>
    <xdr:pic>
      <xdr:nvPicPr>
        <xdr:cNvPr id="42" name="Image 41">
          <a:hlinkClick xmlns:r="http://schemas.openxmlformats.org/officeDocument/2006/relationships" r:id="rId30"/>
          <a:extLst>
            <a:ext uri="{FF2B5EF4-FFF2-40B4-BE49-F238E27FC236}">
              <a16:creationId xmlns:a16="http://schemas.microsoft.com/office/drawing/2014/main" id="{EF8CBA7A-79A8-49B1-8C13-2C67776C6426}"/>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rot="5400000" flipV="1">
          <a:off x="11636543" y="4197821"/>
          <a:ext cx="463215" cy="480060"/>
        </a:xfrm>
        <a:prstGeom prst="ellipse">
          <a:avLst/>
        </a:prstGeom>
        <a:noFill/>
        <a:ln w="19050">
          <a:solidFill>
            <a:schemeClr val="bg2">
              <a:lumMod val="25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670560</xdr:colOff>
      <xdr:row>15</xdr:row>
      <xdr:rowOff>144780</xdr:rowOff>
    </xdr:from>
    <xdr:to>
      <xdr:col>5</xdr:col>
      <xdr:colOff>115993</xdr:colOff>
      <xdr:row>17</xdr:row>
      <xdr:rowOff>176953</xdr:rowOff>
    </xdr:to>
    <xdr:pic>
      <xdr:nvPicPr>
        <xdr:cNvPr id="43" name="Image 42">
          <a:extLst>
            <a:ext uri="{FF2B5EF4-FFF2-40B4-BE49-F238E27FC236}">
              <a16:creationId xmlns:a16="http://schemas.microsoft.com/office/drawing/2014/main" id="{CB2DC482-CE83-4529-A51E-858F04A70CF2}"/>
            </a:ext>
          </a:extLst>
        </xdr:cNvPr>
        <xdr:cNvPicPr>
          <a:picLocks noChangeAspect="1"/>
        </xdr:cNvPicPr>
      </xdr:nvPicPr>
      <xdr:blipFill>
        <a:blip xmlns:r="http://schemas.openxmlformats.org/officeDocument/2006/relationships" r:embed="rId32"/>
        <a:stretch>
          <a:fillRect/>
        </a:stretch>
      </xdr:blipFill>
      <xdr:spPr>
        <a:xfrm>
          <a:off x="2476500" y="3459480"/>
          <a:ext cx="397933" cy="397933"/>
        </a:xfrm>
        <a:prstGeom prst="rect">
          <a:avLst/>
        </a:prstGeom>
      </xdr:spPr>
    </xdr:pic>
    <xdr:clientData/>
  </xdr:twoCellAnchor>
  <xdr:twoCellAnchor editAs="oneCell">
    <xdr:from>
      <xdr:col>7</xdr:col>
      <xdr:colOff>777240</xdr:colOff>
      <xdr:row>12</xdr:row>
      <xdr:rowOff>160020</xdr:rowOff>
    </xdr:from>
    <xdr:to>
      <xdr:col>8</xdr:col>
      <xdr:colOff>161713</xdr:colOff>
      <xdr:row>15</xdr:row>
      <xdr:rowOff>9313</xdr:rowOff>
    </xdr:to>
    <xdr:pic>
      <xdr:nvPicPr>
        <xdr:cNvPr id="44" name="Image 43">
          <a:extLst>
            <a:ext uri="{FF2B5EF4-FFF2-40B4-BE49-F238E27FC236}">
              <a16:creationId xmlns:a16="http://schemas.microsoft.com/office/drawing/2014/main" id="{AC656F5F-6FFF-4FF8-9947-249AF1FD3F62}"/>
            </a:ext>
          </a:extLst>
        </xdr:cNvPr>
        <xdr:cNvPicPr>
          <a:picLocks noChangeAspect="1"/>
        </xdr:cNvPicPr>
      </xdr:nvPicPr>
      <xdr:blipFill>
        <a:blip xmlns:r="http://schemas.openxmlformats.org/officeDocument/2006/relationships" r:embed="rId32"/>
        <a:stretch>
          <a:fillRect/>
        </a:stretch>
      </xdr:blipFill>
      <xdr:spPr>
        <a:xfrm>
          <a:off x="5173980" y="2926080"/>
          <a:ext cx="397933" cy="397933"/>
        </a:xfrm>
        <a:prstGeom prst="rect">
          <a:avLst/>
        </a:prstGeom>
      </xdr:spPr>
    </xdr:pic>
    <xdr:clientData/>
  </xdr:twoCellAnchor>
  <xdr:twoCellAnchor editAs="oneCell">
    <xdr:from>
      <xdr:col>7</xdr:col>
      <xdr:colOff>792480</xdr:colOff>
      <xdr:row>15</xdr:row>
      <xdr:rowOff>160020</xdr:rowOff>
    </xdr:from>
    <xdr:to>
      <xdr:col>8</xdr:col>
      <xdr:colOff>176953</xdr:colOff>
      <xdr:row>18</xdr:row>
      <xdr:rowOff>9313</xdr:rowOff>
    </xdr:to>
    <xdr:pic>
      <xdr:nvPicPr>
        <xdr:cNvPr id="45" name="Image 44">
          <a:extLst>
            <a:ext uri="{FF2B5EF4-FFF2-40B4-BE49-F238E27FC236}">
              <a16:creationId xmlns:a16="http://schemas.microsoft.com/office/drawing/2014/main" id="{621BA11B-B32C-465D-97E2-F7CB6A6AEADC}"/>
            </a:ext>
          </a:extLst>
        </xdr:cNvPr>
        <xdr:cNvPicPr>
          <a:picLocks noChangeAspect="1"/>
        </xdr:cNvPicPr>
      </xdr:nvPicPr>
      <xdr:blipFill>
        <a:blip xmlns:r="http://schemas.openxmlformats.org/officeDocument/2006/relationships" r:embed="rId32"/>
        <a:stretch>
          <a:fillRect/>
        </a:stretch>
      </xdr:blipFill>
      <xdr:spPr>
        <a:xfrm>
          <a:off x="5189220" y="3474720"/>
          <a:ext cx="397933" cy="397933"/>
        </a:xfrm>
        <a:prstGeom prst="rect">
          <a:avLst/>
        </a:prstGeom>
      </xdr:spPr>
    </xdr:pic>
    <xdr:clientData/>
  </xdr:twoCellAnchor>
  <xdr:twoCellAnchor editAs="oneCell">
    <xdr:from>
      <xdr:col>7</xdr:col>
      <xdr:colOff>800100</xdr:colOff>
      <xdr:row>18</xdr:row>
      <xdr:rowOff>144780</xdr:rowOff>
    </xdr:from>
    <xdr:to>
      <xdr:col>8</xdr:col>
      <xdr:colOff>184573</xdr:colOff>
      <xdr:row>20</xdr:row>
      <xdr:rowOff>176953</xdr:rowOff>
    </xdr:to>
    <xdr:pic>
      <xdr:nvPicPr>
        <xdr:cNvPr id="46" name="Image 45">
          <a:extLst>
            <a:ext uri="{FF2B5EF4-FFF2-40B4-BE49-F238E27FC236}">
              <a16:creationId xmlns:a16="http://schemas.microsoft.com/office/drawing/2014/main" id="{FE6952CD-9DF6-43ED-865B-0AA60E125E93}"/>
            </a:ext>
          </a:extLst>
        </xdr:cNvPr>
        <xdr:cNvPicPr>
          <a:picLocks noChangeAspect="1"/>
        </xdr:cNvPicPr>
      </xdr:nvPicPr>
      <xdr:blipFill>
        <a:blip xmlns:r="http://schemas.openxmlformats.org/officeDocument/2006/relationships" r:embed="rId32"/>
        <a:stretch>
          <a:fillRect/>
        </a:stretch>
      </xdr:blipFill>
      <xdr:spPr>
        <a:xfrm>
          <a:off x="5196840" y="4008120"/>
          <a:ext cx="397933" cy="397933"/>
        </a:xfrm>
        <a:prstGeom prst="rect">
          <a:avLst/>
        </a:prstGeom>
      </xdr:spPr>
    </xdr:pic>
    <xdr:clientData/>
  </xdr:twoCellAnchor>
  <xdr:twoCellAnchor editAs="oneCell">
    <xdr:from>
      <xdr:col>10</xdr:col>
      <xdr:colOff>845820</xdr:colOff>
      <xdr:row>13</xdr:row>
      <xdr:rowOff>99060</xdr:rowOff>
    </xdr:from>
    <xdr:to>
      <xdr:col>11</xdr:col>
      <xdr:colOff>260773</xdr:colOff>
      <xdr:row>15</xdr:row>
      <xdr:rowOff>131233</xdr:rowOff>
    </xdr:to>
    <xdr:pic>
      <xdr:nvPicPr>
        <xdr:cNvPr id="47" name="Image 46">
          <a:extLst>
            <a:ext uri="{FF2B5EF4-FFF2-40B4-BE49-F238E27FC236}">
              <a16:creationId xmlns:a16="http://schemas.microsoft.com/office/drawing/2014/main" id="{37225413-E0BD-4FD4-B570-2F29FFBCB153}"/>
            </a:ext>
          </a:extLst>
        </xdr:cNvPr>
        <xdr:cNvPicPr>
          <a:picLocks noChangeAspect="1"/>
        </xdr:cNvPicPr>
      </xdr:nvPicPr>
      <xdr:blipFill>
        <a:blip xmlns:r="http://schemas.openxmlformats.org/officeDocument/2006/relationships" r:embed="rId32"/>
        <a:stretch>
          <a:fillRect/>
        </a:stretch>
      </xdr:blipFill>
      <xdr:spPr>
        <a:xfrm>
          <a:off x="7909560" y="3048000"/>
          <a:ext cx="397933" cy="397933"/>
        </a:xfrm>
        <a:prstGeom prst="rect">
          <a:avLst/>
        </a:prstGeom>
      </xdr:spPr>
    </xdr:pic>
    <xdr:clientData/>
  </xdr:twoCellAnchor>
  <xdr:twoCellAnchor editAs="oneCell">
    <xdr:from>
      <xdr:col>10</xdr:col>
      <xdr:colOff>845820</xdr:colOff>
      <xdr:row>16</xdr:row>
      <xdr:rowOff>106680</xdr:rowOff>
    </xdr:from>
    <xdr:to>
      <xdr:col>11</xdr:col>
      <xdr:colOff>260773</xdr:colOff>
      <xdr:row>18</xdr:row>
      <xdr:rowOff>138853</xdr:rowOff>
    </xdr:to>
    <xdr:pic>
      <xdr:nvPicPr>
        <xdr:cNvPr id="48" name="Image 47">
          <a:extLst>
            <a:ext uri="{FF2B5EF4-FFF2-40B4-BE49-F238E27FC236}">
              <a16:creationId xmlns:a16="http://schemas.microsoft.com/office/drawing/2014/main" id="{5E9CECA1-7216-42D4-A118-7E6C0FE04D88}"/>
            </a:ext>
          </a:extLst>
        </xdr:cNvPr>
        <xdr:cNvPicPr>
          <a:picLocks noChangeAspect="1"/>
        </xdr:cNvPicPr>
      </xdr:nvPicPr>
      <xdr:blipFill>
        <a:blip xmlns:r="http://schemas.openxmlformats.org/officeDocument/2006/relationships" r:embed="rId32"/>
        <a:stretch>
          <a:fillRect/>
        </a:stretch>
      </xdr:blipFill>
      <xdr:spPr>
        <a:xfrm>
          <a:off x="7909560" y="3604260"/>
          <a:ext cx="397933" cy="397933"/>
        </a:xfrm>
        <a:prstGeom prst="rect">
          <a:avLst/>
        </a:prstGeom>
      </xdr:spPr>
    </xdr:pic>
    <xdr:clientData/>
  </xdr:twoCellAnchor>
  <xdr:twoCellAnchor editAs="oneCell">
    <xdr:from>
      <xdr:col>10</xdr:col>
      <xdr:colOff>861060</xdr:colOff>
      <xdr:row>19</xdr:row>
      <xdr:rowOff>121920</xdr:rowOff>
    </xdr:from>
    <xdr:to>
      <xdr:col>11</xdr:col>
      <xdr:colOff>276013</xdr:colOff>
      <xdr:row>21</xdr:row>
      <xdr:rowOff>154093</xdr:rowOff>
    </xdr:to>
    <xdr:pic>
      <xdr:nvPicPr>
        <xdr:cNvPr id="49" name="Image 48">
          <a:extLst>
            <a:ext uri="{FF2B5EF4-FFF2-40B4-BE49-F238E27FC236}">
              <a16:creationId xmlns:a16="http://schemas.microsoft.com/office/drawing/2014/main" id="{CF02D617-4629-44C2-85A4-6A717C9307C1}"/>
            </a:ext>
          </a:extLst>
        </xdr:cNvPr>
        <xdr:cNvPicPr>
          <a:picLocks noChangeAspect="1"/>
        </xdr:cNvPicPr>
      </xdr:nvPicPr>
      <xdr:blipFill>
        <a:blip xmlns:r="http://schemas.openxmlformats.org/officeDocument/2006/relationships" r:embed="rId32"/>
        <a:stretch>
          <a:fillRect/>
        </a:stretch>
      </xdr:blipFill>
      <xdr:spPr>
        <a:xfrm>
          <a:off x="7924800" y="4168140"/>
          <a:ext cx="397933" cy="397933"/>
        </a:xfrm>
        <a:prstGeom prst="rect">
          <a:avLst/>
        </a:prstGeom>
      </xdr:spPr>
    </xdr:pic>
    <xdr:clientData/>
  </xdr:twoCellAnchor>
  <xdr:twoCellAnchor editAs="oneCell">
    <xdr:from>
      <xdr:col>13</xdr:col>
      <xdr:colOff>739140</xdr:colOff>
      <xdr:row>6</xdr:row>
      <xdr:rowOff>152400</xdr:rowOff>
    </xdr:from>
    <xdr:to>
      <xdr:col>14</xdr:col>
      <xdr:colOff>367453</xdr:colOff>
      <xdr:row>9</xdr:row>
      <xdr:rowOff>1693</xdr:rowOff>
    </xdr:to>
    <xdr:pic>
      <xdr:nvPicPr>
        <xdr:cNvPr id="50" name="Image 49">
          <a:extLst>
            <a:ext uri="{FF2B5EF4-FFF2-40B4-BE49-F238E27FC236}">
              <a16:creationId xmlns:a16="http://schemas.microsoft.com/office/drawing/2014/main" id="{4263D4D0-0E90-4251-A5D0-FBFB7233EDFE}"/>
            </a:ext>
          </a:extLst>
        </xdr:cNvPr>
        <xdr:cNvPicPr>
          <a:picLocks noChangeAspect="1"/>
        </xdr:cNvPicPr>
      </xdr:nvPicPr>
      <xdr:blipFill>
        <a:blip xmlns:r="http://schemas.openxmlformats.org/officeDocument/2006/relationships" r:embed="rId32"/>
        <a:stretch>
          <a:fillRect/>
        </a:stretch>
      </xdr:blipFill>
      <xdr:spPr>
        <a:xfrm>
          <a:off x="10485120" y="1821180"/>
          <a:ext cx="397933" cy="397933"/>
        </a:xfrm>
        <a:prstGeom prst="rect">
          <a:avLst/>
        </a:prstGeom>
      </xdr:spPr>
    </xdr:pic>
    <xdr:clientData/>
  </xdr:twoCellAnchor>
  <xdr:twoCellAnchor editAs="oneCell">
    <xdr:from>
      <xdr:col>13</xdr:col>
      <xdr:colOff>754380</xdr:colOff>
      <xdr:row>11</xdr:row>
      <xdr:rowOff>129540</xdr:rowOff>
    </xdr:from>
    <xdr:to>
      <xdr:col>14</xdr:col>
      <xdr:colOff>382693</xdr:colOff>
      <xdr:row>13</xdr:row>
      <xdr:rowOff>161713</xdr:rowOff>
    </xdr:to>
    <xdr:pic>
      <xdr:nvPicPr>
        <xdr:cNvPr id="51" name="Image 50">
          <a:extLst>
            <a:ext uri="{FF2B5EF4-FFF2-40B4-BE49-F238E27FC236}">
              <a16:creationId xmlns:a16="http://schemas.microsoft.com/office/drawing/2014/main" id="{411EEF67-0828-49D2-89D7-012C288BA0C6}"/>
            </a:ext>
          </a:extLst>
        </xdr:cNvPr>
        <xdr:cNvPicPr>
          <a:picLocks noChangeAspect="1"/>
        </xdr:cNvPicPr>
      </xdr:nvPicPr>
      <xdr:blipFill>
        <a:blip xmlns:r="http://schemas.openxmlformats.org/officeDocument/2006/relationships" r:embed="rId32"/>
        <a:stretch>
          <a:fillRect/>
        </a:stretch>
      </xdr:blipFill>
      <xdr:spPr>
        <a:xfrm>
          <a:off x="10500360" y="2712720"/>
          <a:ext cx="397933" cy="397933"/>
        </a:xfrm>
        <a:prstGeom prst="rect">
          <a:avLst/>
        </a:prstGeom>
      </xdr:spPr>
    </xdr:pic>
    <xdr:clientData/>
  </xdr:twoCellAnchor>
  <xdr:twoCellAnchor editAs="oneCell">
    <xdr:from>
      <xdr:col>14</xdr:col>
      <xdr:colOff>0</xdr:colOff>
      <xdr:row>16</xdr:row>
      <xdr:rowOff>68580</xdr:rowOff>
    </xdr:from>
    <xdr:to>
      <xdr:col>14</xdr:col>
      <xdr:colOff>397933</xdr:colOff>
      <xdr:row>18</xdr:row>
      <xdr:rowOff>100753</xdr:rowOff>
    </xdr:to>
    <xdr:pic>
      <xdr:nvPicPr>
        <xdr:cNvPr id="52" name="Image 51">
          <a:extLst>
            <a:ext uri="{FF2B5EF4-FFF2-40B4-BE49-F238E27FC236}">
              <a16:creationId xmlns:a16="http://schemas.microsoft.com/office/drawing/2014/main" id="{D0DBA781-9E3D-4B59-814B-3A5E4D8A3FFA}"/>
            </a:ext>
          </a:extLst>
        </xdr:cNvPr>
        <xdr:cNvPicPr>
          <a:picLocks noChangeAspect="1"/>
        </xdr:cNvPicPr>
      </xdr:nvPicPr>
      <xdr:blipFill>
        <a:blip xmlns:r="http://schemas.openxmlformats.org/officeDocument/2006/relationships" r:embed="rId32"/>
        <a:stretch>
          <a:fillRect/>
        </a:stretch>
      </xdr:blipFill>
      <xdr:spPr>
        <a:xfrm>
          <a:off x="10515600" y="3566160"/>
          <a:ext cx="397933" cy="3979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287867</xdr:colOff>
      <xdr:row>0</xdr:row>
      <xdr:rowOff>127000</xdr:rowOff>
    </xdr:from>
    <xdr:to>
      <xdr:col>0</xdr:col>
      <xdr:colOff>743676</xdr:colOff>
      <xdr:row>1</xdr:row>
      <xdr:rowOff>469693</xdr:rowOff>
    </xdr:to>
    <xdr:pic>
      <xdr:nvPicPr>
        <xdr:cNvPr id="4" name="Image 3">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7867" y="127000"/>
          <a:ext cx="455809" cy="472233"/>
        </a:xfrm>
        <a:prstGeom prst="rect">
          <a:avLst/>
        </a:prstGeom>
      </xdr:spPr>
    </xdr:pic>
    <xdr:clientData/>
  </xdr:twoCellAnchor>
  <xdr:twoCellAnchor editAs="oneCell">
    <xdr:from>
      <xdr:col>0</xdr:col>
      <xdr:colOff>734110</xdr:colOff>
      <xdr:row>0</xdr:row>
      <xdr:rowOff>127000</xdr:rowOff>
    </xdr:from>
    <xdr:to>
      <xdr:col>0</xdr:col>
      <xdr:colOff>1244600</xdr:colOff>
      <xdr:row>1</xdr:row>
      <xdr:rowOff>484849</xdr:rowOff>
    </xdr:to>
    <xdr:pic>
      <xdr:nvPicPr>
        <xdr:cNvPr id="2" name="Imagen 1">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481" r="80051"/>
        <a:stretch/>
      </xdr:blipFill>
      <xdr:spPr>
        <a:xfrm>
          <a:off x="734110" y="127000"/>
          <a:ext cx="510490" cy="48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465667</xdr:colOff>
      <xdr:row>0</xdr:row>
      <xdr:rowOff>186266</xdr:rowOff>
    </xdr:from>
    <xdr:to>
      <xdr:col>0</xdr:col>
      <xdr:colOff>918991</xdr:colOff>
      <xdr:row>1</xdr:row>
      <xdr:rowOff>480700</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5667" y="186266"/>
          <a:ext cx="453324" cy="476467"/>
        </a:xfrm>
        <a:prstGeom prst="rect">
          <a:avLst/>
        </a:prstGeom>
      </xdr:spPr>
    </xdr:pic>
    <xdr:clientData/>
  </xdr:twoCellAnchor>
  <xdr:twoCellAnchor editAs="oneCell">
    <xdr:from>
      <xdr:col>0</xdr:col>
      <xdr:colOff>880533</xdr:colOff>
      <xdr:row>0</xdr:row>
      <xdr:rowOff>186266</xdr:rowOff>
    </xdr:from>
    <xdr:to>
      <xdr:col>0</xdr:col>
      <xdr:colOff>1391023</xdr:colOff>
      <xdr:row>1</xdr:row>
      <xdr:rowOff>491622</xdr:rowOff>
    </xdr:to>
    <xdr:pic>
      <xdr:nvPicPr>
        <xdr:cNvPr id="2" name="Imagen 1">
          <a:hlinkClick xmlns:r="http://schemas.openxmlformats.org/officeDocument/2006/relationships" r:id="rId1"/>
          <a:extLst>
            <a:ext uri="{FF2B5EF4-FFF2-40B4-BE49-F238E27FC236}">
              <a16:creationId xmlns:a16="http://schemas.microsoft.com/office/drawing/2014/main" id="{06007F6B-8E77-48EA-BEED-05BC9F1A4C9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481" r="80051"/>
        <a:stretch/>
      </xdr:blipFill>
      <xdr:spPr>
        <a:xfrm>
          <a:off x="880533" y="186266"/>
          <a:ext cx="510490" cy="487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304800</xdr:colOff>
      <xdr:row>0</xdr:row>
      <xdr:rowOff>97972</xdr:rowOff>
    </xdr:from>
    <xdr:to>
      <xdr:col>0</xdr:col>
      <xdr:colOff>863566</xdr:colOff>
      <xdr:row>2</xdr:row>
      <xdr:rowOff>64408</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800" y="97972"/>
          <a:ext cx="558766" cy="587829"/>
        </a:xfrm>
        <a:prstGeom prst="rect">
          <a:avLst/>
        </a:prstGeom>
      </xdr:spPr>
    </xdr:pic>
    <xdr:clientData/>
  </xdr:twoCellAnchor>
  <xdr:twoCellAnchor editAs="oneCell">
    <xdr:from>
      <xdr:col>0</xdr:col>
      <xdr:colOff>843260</xdr:colOff>
      <xdr:row>0</xdr:row>
      <xdr:rowOff>131460</xdr:rowOff>
    </xdr:from>
    <xdr:to>
      <xdr:col>1</xdr:col>
      <xdr:colOff>219231</xdr:colOff>
      <xdr:row>2</xdr:row>
      <xdr:rowOff>74204</xdr:rowOff>
    </xdr:to>
    <xdr:pic>
      <xdr:nvPicPr>
        <xdr:cNvPr id="4" name="Imagen 3">
          <a:hlinkClick xmlns:r="http://schemas.openxmlformats.org/officeDocument/2006/relationships" r:id="rId1"/>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65" r="80153"/>
        <a:stretch/>
      </xdr:blipFill>
      <xdr:spPr>
        <a:xfrm>
          <a:off x="843260" y="131460"/>
          <a:ext cx="646274" cy="5869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42334</xdr:colOff>
      <xdr:row>1</xdr:row>
      <xdr:rowOff>8466</xdr:rowOff>
    </xdr:from>
    <xdr:to>
      <xdr:col>0</xdr:col>
      <xdr:colOff>524233</xdr:colOff>
      <xdr:row>1</xdr:row>
      <xdr:rowOff>484932</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334" y="194733"/>
          <a:ext cx="481899" cy="476466"/>
        </a:xfrm>
        <a:prstGeom prst="rect">
          <a:avLst/>
        </a:prstGeom>
      </xdr:spPr>
    </xdr:pic>
    <xdr:clientData/>
  </xdr:twoCellAnchor>
  <xdr:twoCellAnchor editAs="oneCell">
    <xdr:from>
      <xdr:col>0</xdr:col>
      <xdr:colOff>466725</xdr:colOff>
      <xdr:row>1</xdr:row>
      <xdr:rowOff>8466</xdr:rowOff>
    </xdr:from>
    <xdr:to>
      <xdr:col>0</xdr:col>
      <xdr:colOff>952958</xdr:colOff>
      <xdr:row>1</xdr:row>
      <xdr:rowOff>479424</xdr:rowOff>
    </xdr:to>
    <xdr:pic>
      <xdr:nvPicPr>
        <xdr:cNvPr id="2" name="Imagen 1">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65" r="80153"/>
        <a:stretch/>
      </xdr:blipFill>
      <xdr:spPr>
        <a:xfrm>
          <a:off x="466725" y="194733"/>
          <a:ext cx="486233" cy="470958"/>
        </a:xfrm>
        <a:prstGeom prst="rect">
          <a:avLst/>
        </a:prstGeom>
      </xdr:spPr>
    </xdr:pic>
    <xdr:clientData/>
  </xdr:twoCellAnchor>
  <xdr:twoCellAnchor editAs="oneCell">
    <xdr:from>
      <xdr:col>0</xdr:col>
      <xdr:colOff>635000</xdr:colOff>
      <xdr:row>5</xdr:row>
      <xdr:rowOff>25400</xdr:rowOff>
    </xdr:from>
    <xdr:to>
      <xdr:col>0</xdr:col>
      <xdr:colOff>1032933</xdr:colOff>
      <xdr:row>5</xdr:row>
      <xdr:rowOff>415713</xdr:rowOff>
    </xdr:to>
    <xdr:pic>
      <xdr:nvPicPr>
        <xdr:cNvPr id="4" name="Image 3">
          <a:extLst>
            <a:ext uri="{FF2B5EF4-FFF2-40B4-BE49-F238E27FC236}">
              <a16:creationId xmlns:a16="http://schemas.microsoft.com/office/drawing/2014/main" id="{CC2D282F-A036-438D-8530-E503FF98E0F4}"/>
            </a:ext>
          </a:extLst>
        </xdr:cNvPr>
        <xdr:cNvPicPr>
          <a:picLocks noChangeAspect="1"/>
        </xdr:cNvPicPr>
      </xdr:nvPicPr>
      <xdr:blipFill>
        <a:blip xmlns:r="http://schemas.openxmlformats.org/officeDocument/2006/relationships" r:embed="rId4"/>
        <a:stretch>
          <a:fillRect/>
        </a:stretch>
      </xdr:blipFill>
      <xdr:spPr>
        <a:xfrm>
          <a:off x="635000" y="1058333"/>
          <a:ext cx="397933" cy="397933"/>
        </a:xfrm>
        <a:prstGeom prst="rect">
          <a:avLst/>
        </a:prstGeom>
      </xdr:spPr>
    </xdr:pic>
    <xdr:clientData/>
  </xdr:twoCellAnchor>
  <xdr:oneCellAnchor>
    <xdr:from>
      <xdr:col>3</xdr:col>
      <xdr:colOff>1498600</xdr:colOff>
      <xdr:row>5</xdr:row>
      <xdr:rowOff>16934</xdr:rowOff>
    </xdr:from>
    <xdr:ext cx="397933" cy="390313"/>
    <xdr:pic>
      <xdr:nvPicPr>
        <xdr:cNvPr id="6" name="Image 5">
          <a:extLst>
            <a:ext uri="{FF2B5EF4-FFF2-40B4-BE49-F238E27FC236}">
              <a16:creationId xmlns:a16="http://schemas.microsoft.com/office/drawing/2014/main" id="{BF6FC4C9-4BF2-405F-A859-D407C31BE066}"/>
            </a:ext>
          </a:extLst>
        </xdr:cNvPr>
        <xdr:cNvPicPr>
          <a:picLocks noChangeAspect="1"/>
        </xdr:cNvPicPr>
      </xdr:nvPicPr>
      <xdr:blipFill>
        <a:blip xmlns:r="http://schemas.openxmlformats.org/officeDocument/2006/relationships" r:embed="rId4"/>
        <a:stretch>
          <a:fillRect/>
        </a:stretch>
      </xdr:blipFill>
      <xdr:spPr>
        <a:xfrm>
          <a:off x="6245860" y="1045634"/>
          <a:ext cx="397933" cy="39031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12</xdr:col>
      <xdr:colOff>178183</xdr:colOff>
      <xdr:row>7</xdr:row>
      <xdr:rowOff>138211</xdr:rowOff>
    </xdr:from>
    <xdr:to>
      <xdr:col>18</xdr:col>
      <xdr:colOff>181516</xdr:colOff>
      <xdr:row>19</xdr:row>
      <xdr:rowOff>136087</xdr:rowOff>
    </xdr:to>
    <xdr:sp macro="" textlink="">
      <xdr:nvSpPr>
        <xdr:cNvPr id="4" name="Rectangle : coins arrondis 3">
          <a:extLst>
            <a:ext uri="{FF2B5EF4-FFF2-40B4-BE49-F238E27FC236}">
              <a16:creationId xmlns:a16="http://schemas.microsoft.com/office/drawing/2014/main" id="{00000000-0008-0000-0A00-000004000000}"/>
            </a:ext>
          </a:extLst>
        </xdr:cNvPr>
        <xdr:cNvSpPr/>
      </xdr:nvSpPr>
      <xdr:spPr>
        <a:xfrm>
          <a:off x="6655183" y="1500286"/>
          <a:ext cx="2860833" cy="2360076"/>
        </a:xfrm>
        <a:prstGeom prst="roundRect">
          <a:avLst/>
        </a:prstGeom>
        <a:solidFill>
          <a:srgbClr val="FFFFFF">
            <a:alpha val="7843"/>
          </a:srgbClr>
        </a:solidFill>
        <a:ln>
          <a:noFill/>
        </a:ln>
        <a:effectLst>
          <a:outerShdw blurRad="38100" dir="7200000" algn="ctr">
            <a:srgbClr val="000000">
              <a:alpha val="39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xdr:col>
      <xdr:colOff>384175</xdr:colOff>
      <xdr:row>7</xdr:row>
      <xdr:rowOff>97155</xdr:rowOff>
    </xdr:from>
    <xdr:to>
      <xdr:col>25</xdr:col>
      <xdr:colOff>88622</xdr:colOff>
      <xdr:row>19</xdr:row>
      <xdr:rowOff>173944</xdr:rowOff>
    </xdr:to>
    <xdr:graphicFrame macro="">
      <xdr:nvGraphicFramePr>
        <xdr:cNvPr id="5" name="Graphique 4">
          <a:extLst>
            <a:ext uri="{FF2B5EF4-FFF2-40B4-BE49-F238E27FC236}">
              <a16:creationId xmlns:a16="http://schemas.microsoft.com/office/drawing/2014/main" id="{00000000-0008-0000-0A00-000005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63500</xdr:colOff>
          <xdr:row>9</xdr:row>
          <xdr:rowOff>63500</xdr:rowOff>
        </xdr:from>
        <xdr:to>
          <xdr:col>2</xdr:col>
          <xdr:colOff>596900</xdr:colOff>
          <xdr:row>11</xdr:row>
          <xdr:rowOff>101600</xdr:rowOff>
        </xdr:to>
        <xdr:sp macro="" textlink="">
          <xdr:nvSpPr>
            <xdr:cNvPr id="17409" name="Option Button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63500</xdr:colOff>
          <xdr:row>11</xdr:row>
          <xdr:rowOff>101600</xdr:rowOff>
        </xdr:from>
        <xdr:to>
          <xdr:col>2</xdr:col>
          <xdr:colOff>584200</xdr:colOff>
          <xdr:row>13</xdr:row>
          <xdr:rowOff>63500</xdr:rowOff>
        </xdr:to>
        <xdr:sp macro="" textlink="">
          <xdr:nvSpPr>
            <xdr:cNvPr id="17410" name="Option Button 2" hidden="1">
              <a:extLst>
                <a:ext uri="{63B3BB69-23CF-44E3-9099-C40C66FF867C}">
                  <a14:compatExt spid="_x0000_s17410"/>
                </a:ext>
                <a:ext uri="{FF2B5EF4-FFF2-40B4-BE49-F238E27FC236}">
                  <a16:creationId xmlns:a16="http://schemas.microsoft.com/office/drawing/2014/main" id="{00000000-0008-0000-0500-00000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63500</xdr:colOff>
          <xdr:row>13</xdr:row>
          <xdr:rowOff>63500</xdr:rowOff>
        </xdr:from>
        <xdr:to>
          <xdr:col>2</xdr:col>
          <xdr:colOff>596900</xdr:colOff>
          <xdr:row>15</xdr:row>
          <xdr:rowOff>114300</xdr:rowOff>
        </xdr:to>
        <xdr:sp macro="" textlink="">
          <xdr:nvSpPr>
            <xdr:cNvPr id="17411" name="Option Button 3" hidden="1">
              <a:extLst>
                <a:ext uri="{63B3BB69-23CF-44E3-9099-C40C66FF867C}">
                  <a14:compatExt spid="_x0000_s17411"/>
                </a:ext>
                <a:ext uri="{FF2B5EF4-FFF2-40B4-BE49-F238E27FC236}">
                  <a16:creationId xmlns:a16="http://schemas.microsoft.com/office/drawing/2014/main" id="{00000000-0008-0000-0500-000003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5</xdr:col>
      <xdr:colOff>0</xdr:colOff>
      <xdr:row>7</xdr:row>
      <xdr:rowOff>23747</xdr:rowOff>
    </xdr:from>
    <xdr:to>
      <xdr:col>12</xdr:col>
      <xdr:colOff>28575</xdr:colOff>
      <xdr:row>19</xdr:row>
      <xdr:rowOff>95250</xdr:rowOff>
    </xdr:to>
    <xdr:graphicFrame macro="">
      <xdr:nvGraphicFramePr>
        <xdr:cNvPr id="8" name="Graphique 7">
          <a:extLst>
            <a:ext uri="{FF2B5EF4-FFF2-40B4-BE49-F238E27FC236}">
              <a16:creationId xmlns:a16="http://schemas.microsoft.com/office/drawing/2014/main" id="{00000000-0008-0000-0A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4</xdr:row>
      <xdr:rowOff>123480</xdr:rowOff>
    </xdr:from>
    <xdr:to>
      <xdr:col>8</xdr:col>
      <xdr:colOff>5940</xdr:colOff>
      <xdr:row>5</xdr:row>
      <xdr:rowOff>228600</xdr:rowOff>
    </xdr:to>
    <xdr:sp macro="" textlink="">
      <xdr:nvSpPr>
        <xdr:cNvPr id="14" name="ZoneTexte 13">
          <a:extLst>
            <a:ext uri="{FF2B5EF4-FFF2-40B4-BE49-F238E27FC236}">
              <a16:creationId xmlns:a16="http://schemas.microsoft.com/office/drawing/2014/main" id="{00000000-0008-0000-0A00-00000E000000}"/>
            </a:ext>
          </a:extLst>
        </xdr:cNvPr>
        <xdr:cNvSpPr txBox="1"/>
      </xdr:nvSpPr>
      <xdr:spPr>
        <a:xfrm>
          <a:off x="2377440" y="611160"/>
          <a:ext cx="1857600" cy="288000"/>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100" b="1">
              <a:solidFill>
                <a:schemeClr val="bg1"/>
              </a:solidFill>
            </a:rPr>
            <a:t>            Total Revenu</a:t>
          </a:r>
        </a:p>
      </xdr:txBody>
    </xdr:sp>
    <xdr:clientData/>
  </xdr:twoCellAnchor>
  <xdr:twoCellAnchor>
    <xdr:from>
      <xdr:col>9</xdr:col>
      <xdr:colOff>0</xdr:colOff>
      <xdr:row>4</xdr:row>
      <xdr:rowOff>115860</xdr:rowOff>
    </xdr:from>
    <xdr:to>
      <xdr:col>12</xdr:col>
      <xdr:colOff>5940</xdr:colOff>
      <xdr:row>5</xdr:row>
      <xdr:rowOff>220980</xdr:rowOff>
    </xdr:to>
    <xdr:sp macro="" textlink="">
      <xdr:nvSpPr>
        <xdr:cNvPr id="15" name="ZoneTexte 14">
          <a:extLst>
            <a:ext uri="{FF2B5EF4-FFF2-40B4-BE49-F238E27FC236}">
              <a16:creationId xmlns:a16="http://schemas.microsoft.com/office/drawing/2014/main" id="{00000000-0008-0000-0A00-00000F000000}"/>
            </a:ext>
          </a:extLst>
        </xdr:cNvPr>
        <xdr:cNvSpPr txBox="1"/>
      </xdr:nvSpPr>
      <xdr:spPr>
        <a:xfrm>
          <a:off x="4587240" y="603540"/>
          <a:ext cx="1857600" cy="288000"/>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100" b="1">
              <a:solidFill>
                <a:schemeClr val="bg1"/>
              </a:solidFill>
            </a:rPr>
            <a:t>            Total dépense</a:t>
          </a:r>
        </a:p>
      </xdr:txBody>
    </xdr:sp>
    <xdr:clientData/>
  </xdr:twoCellAnchor>
  <xdr:twoCellAnchor>
    <xdr:from>
      <xdr:col>12</xdr:col>
      <xdr:colOff>381001</xdr:colOff>
      <xdr:row>4</xdr:row>
      <xdr:rowOff>125386</xdr:rowOff>
    </xdr:from>
    <xdr:to>
      <xdr:col>16</xdr:col>
      <xdr:colOff>333376</xdr:colOff>
      <xdr:row>5</xdr:row>
      <xdr:rowOff>171451</xdr:rowOff>
    </xdr:to>
    <xdr:sp macro="" textlink="">
      <xdr:nvSpPr>
        <xdr:cNvPr id="16" name="ZoneTexte 15">
          <a:extLst>
            <a:ext uri="{FF2B5EF4-FFF2-40B4-BE49-F238E27FC236}">
              <a16:creationId xmlns:a16="http://schemas.microsoft.com/office/drawing/2014/main" id="{00000000-0008-0000-0A00-000010000000}"/>
            </a:ext>
          </a:extLst>
        </xdr:cNvPr>
        <xdr:cNvSpPr txBox="1"/>
      </xdr:nvSpPr>
      <xdr:spPr>
        <a:xfrm>
          <a:off x="6858001" y="839761"/>
          <a:ext cx="2057400" cy="246090"/>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a:solidFill>
                <a:schemeClr val="bg1"/>
              </a:solidFill>
            </a:rPr>
            <a:t> Epargne</a:t>
          </a:r>
          <a:r>
            <a:rPr lang="fr-FR" sz="1100" b="1" baseline="0">
              <a:solidFill>
                <a:schemeClr val="bg1"/>
              </a:solidFill>
            </a:rPr>
            <a:t> disponible</a:t>
          </a:r>
          <a:endParaRPr lang="fr-FR" sz="1100" b="1">
            <a:solidFill>
              <a:schemeClr val="bg1"/>
            </a:solidFill>
          </a:endParaRPr>
        </a:p>
      </xdr:txBody>
    </xdr:sp>
    <xdr:clientData/>
  </xdr:twoCellAnchor>
  <xdr:twoCellAnchor>
    <xdr:from>
      <xdr:col>18</xdr:col>
      <xdr:colOff>420</xdr:colOff>
      <xdr:row>4</xdr:row>
      <xdr:rowOff>123480</xdr:rowOff>
    </xdr:from>
    <xdr:to>
      <xdr:col>21</xdr:col>
      <xdr:colOff>21600</xdr:colOff>
      <xdr:row>5</xdr:row>
      <xdr:rowOff>228600</xdr:rowOff>
    </xdr:to>
    <xdr:sp macro="" textlink="">
      <xdr:nvSpPr>
        <xdr:cNvPr id="17" name="ZoneTexte 16">
          <a:extLst>
            <a:ext uri="{FF2B5EF4-FFF2-40B4-BE49-F238E27FC236}">
              <a16:creationId xmlns:a16="http://schemas.microsoft.com/office/drawing/2014/main" id="{00000000-0008-0000-0A00-000011000000}"/>
            </a:ext>
          </a:extLst>
        </xdr:cNvPr>
        <xdr:cNvSpPr txBox="1"/>
      </xdr:nvSpPr>
      <xdr:spPr>
        <a:xfrm>
          <a:off x="9007260" y="611160"/>
          <a:ext cx="1857600" cy="288000"/>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baseline="0">
              <a:solidFill>
                <a:schemeClr val="bg1"/>
              </a:solidFill>
            </a:rPr>
            <a:t>   </a:t>
          </a:r>
          <a:r>
            <a:rPr lang="fr-FR" sz="1100" b="1">
              <a:solidFill>
                <a:schemeClr val="bg1"/>
              </a:solidFill>
            </a:rPr>
            <a:t>Total Investissement</a:t>
          </a:r>
        </a:p>
      </xdr:txBody>
    </xdr:sp>
    <xdr:clientData/>
  </xdr:twoCellAnchor>
  <xdr:twoCellAnchor>
    <xdr:from>
      <xdr:col>21</xdr:col>
      <xdr:colOff>361950</xdr:colOff>
      <xdr:row>4</xdr:row>
      <xdr:rowOff>115860</xdr:rowOff>
    </xdr:from>
    <xdr:to>
      <xdr:col>24</xdr:col>
      <xdr:colOff>666750</xdr:colOff>
      <xdr:row>5</xdr:row>
      <xdr:rowOff>171450</xdr:rowOff>
    </xdr:to>
    <xdr:sp macro="" textlink="">
      <xdr:nvSpPr>
        <xdr:cNvPr id="18" name="ZoneTexte 17">
          <a:extLst>
            <a:ext uri="{FF2B5EF4-FFF2-40B4-BE49-F238E27FC236}">
              <a16:creationId xmlns:a16="http://schemas.microsoft.com/office/drawing/2014/main" id="{00000000-0008-0000-0A00-000012000000}"/>
            </a:ext>
          </a:extLst>
        </xdr:cNvPr>
        <xdr:cNvSpPr txBox="1"/>
      </xdr:nvSpPr>
      <xdr:spPr>
        <a:xfrm>
          <a:off x="11715750" y="830235"/>
          <a:ext cx="2047875" cy="255615"/>
        </a:xfrm>
        <a:prstGeom prst="snip2SameRect">
          <a:avLst/>
        </a:prstGeom>
        <a:solidFill>
          <a:schemeClr val="accent5">
            <a:lumMod val="75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a:solidFill>
                <a:schemeClr val="bg1"/>
              </a:solidFill>
            </a:rPr>
            <a:t> Solde après investissement</a:t>
          </a:r>
        </a:p>
      </xdr:txBody>
    </xdr:sp>
    <xdr:clientData/>
  </xdr:twoCellAnchor>
  <xdr:twoCellAnchor>
    <xdr:from>
      <xdr:col>13</xdr:col>
      <xdr:colOff>0</xdr:colOff>
      <xdr:row>8</xdr:row>
      <xdr:rowOff>89614</xdr:rowOff>
    </xdr:from>
    <xdr:to>
      <xdr:col>17</xdr:col>
      <xdr:colOff>273266</xdr:colOff>
      <xdr:row>10</xdr:row>
      <xdr:rowOff>0</xdr:rowOff>
    </xdr:to>
    <xdr:sp macro="" textlink="">
      <xdr:nvSpPr>
        <xdr:cNvPr id="19" name="ZoneTexte 18">
          <a:extLst>
            <a:ext uri="{FF2B5EF4-FFF2-40B4-BE49-F238E27FC236}">
              <a16:creationId xmlns:a16="http://schemas.microsoft.com/office/drawing/2014/main" id="{00000000-0008-0000-0A00-000013000000}"/>
            </a:ext>
          </a:extLst>
        </xdr:cNvPr>
        <xdr:cNvSpPr txBox="1"/>
      </xdr:nvSpPr>
      <xdr:spPr>
        <a:xfrm>
          <a:off x="5926667" y="1512014"/>
          <a:ext cx="2186732" cy="291386"/>
        </a:xfrm>
        <a:prstGeom prst="snip2SameRect">
          <a:avLst/>
        </a:prstGeom>
        <a:solidFill>
          <a:schemeClr val="accent5">
            <a:lumMod val="7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200" b="0" i="1" u="none">
              <a:solidFill>
                <a:schemeClr val="bg1"/>
              </a:solidFill>
            </a:rPr>
            <a:t>         Règles des 50-30-20</a:t>
          </a:r>
        </a:p>
      </xdr:txBody>
    </xdr:sp>
    <xdr:clientData/>
  </xdr:twoCellAnchor>
  <xdr:twoCellAnchor>
    <xdr:from>
      <xdr:col>13</xdr:col>
      <xdr:colOff>0</xdr:colOff>
      <xdr:row>10</xdr:row>
      <xdr:rowOff>84666</xdr:rowOff>
    </xdr:from>
    <xdr:to>
      <xdr:col>16</xdr:col>
      <xdr:colOff>0</xdr:colOff>
      <xdr:row>12</xdr:row>
      <xdr:rowOff>3519</xdr:rowOff>
    </xdr:to>
    <xdr:sp macro="" textlink="">
      <xdr:nvSpPr>
        <xdr:cNvPr id="20" name="ZoneTexte 19">
          <a:extLst>
            <a:ext uri="{FF2B5EF4-FFF2-40B4-BE49-F238E27FC236}">
              <a16:creationId xmlns:a16="http://schemas.microsoft.com/office/drawing/2014/main" id="{00000000-0008-0000-0A00-000014000000}"/>
            </a:ext>
          </a:extLst>
        </xdr:cNvPr>
        <xdr:cNvSpPr txBox="1"/>
      </xdr:nvSpPr>
      <xdr:spPr>
        <a:xfrm>
          <a:off x="6214533" y="1888066"/>
          <a:ext cx="1574800" cy="291386"/>
        </a:xfrm>
        <a:prstGeom prst="snip2SameRect">
          <a:avLst/>
        </a:prstGeom>
        <a:ln>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fr-FR" sz="1000" b="0" i="0" u="none" cap="none" spc="0">
              <a:ln w="0"/>
              <a:solidFill>
                <a:schemeClr val="tx1">
                  <a:lumMod val="75000"/>
                  <a:lumOff val="25000"/>
                </a:schemeClr>
              </a:solidFill>
              <a:effectLst>
                <a:outerShdw blurRad="38100" dist="19050" dir="2700000" algn="tl" rotWithShape="0">
                  <a:schemeClr val="dk1">
                    <a:alpha val="40000"/>
                  </a:schemeClr>
                </a:outerShdw>
              </a:effectLst>
            </a:rPr>
            <a:t>Mes</a:t>
          </a:r>
          <a:r>
            <a:rPr lang="fr-FR" sz="1000" b="0" i="0" u="none" cap="none" spc="0" baseline="0">
              <a:ln w="0"/>
              <a:solidFill>
                <a:schemeClr val="tx1">
                  <a:lumMod val="75000"/>
                  <a:lumOff val="25000"/>
                </a:schemeClr>
              </a:solidFill>
              <a:effectLst>
                <a:outerShdw blurRad="38100" dist="19050" dir="2700000" algn="tl" rotWithShape="0">
                  <a:schemeClr val="dk1">
                    <a:alpha val="40000"/>
                  </a:schemeClr>
                </a:outerShdw>
              </a:effectLst>
            </a:rPr>
            <a:t> besoins essentiels</a:t>
          </a:r>
          <a:endParaRPr lang="fr-FR" sz="1000" b="0" i="0" u="none" cap="none" spc="0">
            <a:ln w="0"/>
            <a:solidFill>
              <a:schemeClr val="tx1">
                <a:lumMod val="75000"/>
                <a:lumOff val="25000"/>
              </a:schemeClr>
            </a:solidFill>
            <a:effectLst>
              <a:outerShdw blurRad="38100" dist="19050" dir="2700000" algn="tl" rotWithShape="0">
                <a:schemeClr val="dk1">
                  <a:alpha val="40000"/>
                </a:schemeClr>
              </a:outerShdw>
            </a:effectLst>
          </a:endParaRPr>
        </a:p>
      </xdr:txBody>
    </xdr:sp>
    <xdr:clientData/>
  </xdr:twoCellAnchor>
  <xdr:twoCellAnchor>
    <xdr:from>
      <xdr:col>13</xdr:col>
      <xdr:colOff>0</xdr:colOff>
      <xdr:row>13</xdr:row>
      <xdr:rowOff>86757</xdr:rowOff>
    </xdr:from>
    <xdr:to>
      <xdr:col>16</xdr:col>
      <xdr:colOff>0</xdr:colOff>
      <xdr:row>15</xdr:row>
      <xdr:rowOff>5610</xdr:rowOff>
    </xdr:to>
    <xdr:sp macro="" textlink="">
      <xdr:nvSpPr>
        <xdr:cNvPr id="22" name="ZoneTexte 21">
          <a:extLst>
            <a:ext uri="{FF2B5EF4-FFF2-40B4-BE49-F238E27FC236}">
              <a16:creationId xmlns:a16="http://schemas.microsoft.com/office/drawing/2014/main" id="{00000000-0008-0000-0A00-000016000000}"/>
            </a:ext>
          </a:extLst>
        </xdr:cNvPr>
        <xdr:cNvSpPr txBox="1"/>
      </xdr:nvSpPr>
      <xdr:spPr>
        <a:xfrm>
          <a:off x="6214533" y="2448957"/>
          <a:ext cx="1574800" cy="291386"/>
        </a:xfrm>
        <a:prstGeom prst="snip2SameRect">
          <a:avLst/>
        </a:prstGeom>
        <a:ln>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fr-FR" sz="1100" b="0" i="0" u="none" cap="none" spc="0">
              <a:ln w="0"/>
              <a:solidFill>
                <a:schemeClr val="tx1">
                  <a:lumMod val="75000"/>
                  <a:lumOff val="25000"/>
                </a:schemeClr>
              </a:solidFill>
              <a:effectLst>
                <a:outerShdw blurRad="38100" dist="19050" dir="2700000" algn="tl" rotWithShape="0">
                  <a:schemeClr val="dk1">
                    <a:alpha val="40000"/>
                  </a:schemeClr>
                </a:outerShdw>
              </a:effectLst>
            </a:rPr>
            <a:t>          Mes loisirs</a:t>
          </a:r>
        </a:p>
      </xdr:txBody>
    </xdr:sp>
    <xdr:clientData/>
  </xdr:twoCellAnchor>
  <xdr:twoCellAnchor>
    <xdr:from>
      <xdr:col>13</xdr:col>
      <xdr:colOff>0</xdr:colOff>
      <xdr:row>16</xdr:row>
      <xdr:rowOff>72679</xdr:rowOff>
    </xdr:from>
    <xdr:to>
      <xdr:col>16</xdr:col>
      <xdr:colOff>0</xdr:colOff>
      <xdr:row>17</xdr:row>
      <xdr:rowOff>177798</xdr:rowOff>
    </xdr:to>
    <xdr:sp macro="" textlink="">
      <xdr:nvSpPr>
        <xdr:cNvPr id="23" name="ZoneTexte 22">
          <a:extLst>
            <a:ext uri="{FF2B5EF4-FFF2-40B4-BE49-F238E27FC236}">
              <a16:creationId xmlns:a16="http://schemas.microsoft.com/office/drawing/2014/main" id="{00000000-0008-0000-0A00-000017000000}"/>
            </a:ext>
          </a:extLst>
        </xdr:cNvPr>
        <xdr:cNvSpPr txBox="1"/>
      </xdr:nvSpPr>
      <xdr:spPr>
        <a:xfrm>
          <a:off x="6214533" y="2993679"/>
          <a:ext cx="1574800" cy="291386"/>
        </a:xfrm>
        <a:prstGeom prst="snip2SameRect">
          <a:avLst/>
        </a:prstGeom>
        <a:ln>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fr-FR" sz="1100" b="0" i="0" u="none" cap="none" spc="0">
              <a:ln w="0"/>
              <a:solidFill>
                <a:schemeClr val="tx1">
                  <a:lumMod val="75000"/>
                  <a:lumOff val="25000"/>
                </a:schemeClr>
              </a:solidFill>
              <a:effectLst>
                <a:outerShdw blurRad="38100" dist="19050" dir="2700000" algn="tl" rotWithShape="0">
                  <a:schemeClr val="dk1">
                    <a:alpha val="40000"/>
                  </a:schemeClr>
                </a:outerShdw>
              </a:effectLst>
            </a:rPr>
            <a:t>    Mon taux d'épargne</a:t>
          </a:r>
        </a:p>
      </xdr:txBody>
    </xdr:sp>
    <xdr:clientData/>
  </xdr:twoCellAnchor>
  <xdr:twoCellAnchor>
    <xdr:from>
      <xdr:col>16</xdr:col>
      <xdr:colOff>143933</xdr:colOff>
      <xdr:row>10</xdr:row>
      <xdr:rowOff>126800</xdr:rowOff>
    </xdr:from>
    <xdr:to>
      <xdr:col>17</xdr:col>
      <xdr:colOff>273266</xdr:colOff>
      <xdr:row>13</xdr:row>
      <xdr:rowOff>0</xdr:rowOff>
    </xdr:to>
    <xdr:sp macro="" textlink="">
      <xdr:nvSpPr>
        <xdr:cNvPr id="24" name="Ellipse 23">
          <a:extLst>
            <a:ext uri="{FF2B5EF4-FFF2-40B4-BE49-F238E27FC236}">
              <a16:creationId xmlns:a16="http://schemas.microsoft.com/office/drawing/2014/main" id="{00000000-0008-0000-0A00-000018000000}"/>
            </a:ext>
          </a:extLst>
        </xdr:cNvPr>
        <xdr:cNvSpPr/>
      </xdr:nvSpPr>
      <xdr:spPr>
        <a:xfrm>
          <a:off x="7933266" y="1930200"/>
          <a:ext cx="468000" cy="432000"/>
        </a:xfrm>
        <a:prstGeom prst="ellipse">
          <a:avLst/>
        </a:prstGeom>
        <a:solidFill>
          <a:schemeClr val="bg1"/>
        </a:solidFill>
        <a:ln w="19050">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16</xdr:col>
      <xdr:colOff>161925</xdr:colOff>
      <xdr:row>10</xdr:row>
      <xdr:rowOff>121919</xdr:rowOff>
    </xdr:from>
    <xdr:to>
      <xdr:col>18</xdr:col>
      <xdr:colOff>80962</xdr:colOff>
      <xdr:row>14</xdr:row>
      <xdr:rowOff>29831</xdr:rowOff>
    </xdr:to>
    <xdr:sp macro="" textlink="">
      <xdr:nvSpPr>
        <xdr:cNvPr id="25" name="ZoneTexte 24">
          <a:extLst>
            <a:ext uri="{FF2B5EF4-FFF2-40B4-BE49-F238E27FC236}">
              <a16:creationId xmlns:a16="http://schemas.microsoft.com/office/drawing/2014/main" id="{00000000-0008-0000-0A00-000019000000}"/>
            </a:ext>
          </a:extLst>
        </xdr:cNvPr>
        <xdr:cNvSpPr txBox="1"/>
      </xdr:nvSpPr>
      <xdr:spPr>
        <a:xfrm>
          <a:off x="8020050" y="2084069"/>
          <a:ext cx="604837" cy="6794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a:solidFill>
                <a:srgbClr val="284E70"/>
              </a:solidFill>
            </a:rPr>
            <a:t>50% MAX</a:t>
          </a:r>
        </a:p>
      </xdr:txBody>
    </xdr:sp>
    <xdr:clientData/>
  </xdr:twoCellAnchor>
  <xdr:twoCellAnchor>
    <xdr:from>
      <xdr:col>16</xdr:col>
      <xdr:colOff>134408</xdr:colOff>
      <xdr:row>13</xdr:row>
      <xdr:rowOff>114301</xdr:rowOff>
    </xdr:from>
    <xdr:to>
      <xdr:col>17</xdr:col>
      <xdr:colOff>263741</xdr:colOff>
      <xdr:row>16</xdr:row>
      <xdr:rowOff>10585</xdr:rowOff>
    </xdr:to>
    <xdr:sp macro="" textlink="">
      <xdr:nvSpPr>
        <xdr:cNvPr id="26" name="Ellipse 25">
          <a:extLst>
            <a:ext uri="{FF2B5EF4-FFF2-40B4-BE49-F238E27FC236}">
              <a16:creationId xmlns:a16="http://schemas.microsoft.com/office/drawing/2014/main" id="{00000000-0008-0000-0A00-00001A000000}"/>
            </a:ext>
          </a:extLst>
        </xdr:cNvPr>
        <xdr:cNvSpPr/>
      </xdr:nvSpPr>
      <xdr:spPr>
        <a:xfrm>
          <a:off x="8716433" y="2695576"/>
          <a:ext cx="491283" cy="467784"/>
        </a:xfrm>
        <a:prstGeom prst="ellipse">
          <a:avLst/>
        </a:prstGeom>
        <a:solidFill>
          <a:schemeClr val="bg1"/>
        </a:solidFill>
        <a:ln w="19050">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16</xdr:col>
      <xdr:colOff>143933</xdr:colOff>
      <xdr:row>16</xdr:row>
      <xdr:rowOff>126800</xdr:rowOff>
    </xdr:from>
    <xdr:to>
      <xdr:col>17</xdr:col>
      <xdr:colOff>273266</xdr:colOff>
      <xdr:row>19</xdr:row>
      <xdr:rowOff>0</xdr:rowOff>
    </xdr:to>
    <xdr:sp macro="" textlink="">
      <xdr:nvSpPr>
        <xdr:cNvPr id="27" name="Ellipse 26">
          <a:extLst>
            <a:ext uri="{FF2B5EF4-FFF2-40B4-BE49-F238E27FC236}">
              <a16:creationId xmlns:a16="http://schemas.microsoft.com/office/drawing/2014/main" id="{00000000-0008-0000-0A00-00001B000000}"/>
            </a:ext>
          </a:extLst>
        </xdr:cNvPr>
        <xdr:cNvSpPr/>
      </xdr:nvSpPr>
      <xdr:spPr>
        <a:xfrm>
          <a:off x="7933266" y="3047800"/>
          <a:ext cx="468000" cy="432000"/>
        </a:xfrm>
        <a:prstGeom prst="ellipse">
          <a:avLst/>
        </a:prstGeom>
        <a:solidFill>
          <a:schemeClr val="bg1"/>
        </a:solidFill>
        <a:ln w="19050">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16</xdr:col>
      <xdr:colOff>143933</xdr:colOff>
      <xdr:row>13</xdr:row>
      <xdr:rowOff>124683</xdr:rowOff>
    </xdr:from>
    <xdr:to>
      <xdr:col>18</xdr:col>
      <xdr:colOff>0</xdr:colOff>
      <xdr:row>17</xdr:row>
      <xdr:rowOff>32595</xdr:rowOff>
    </xdr:to>
    <xdr:sp macro="" textlink="">
      <xdr:nvSpPr>
        <xdr:cNvPr id="28" name="ZoneTexte 27">
          <a:extLst>
            <a:ext uri="{FF2B5EF4-FFF2-40B4-BE49-F238E27FC236}">
              <a16:creationId xmlns:a16="http://schemas.microsoft.com/office/drawing/2014/main" id="{00000000-0008-0000-0A00-00001C000000}"/>
            </a:ext>
          </a:extLst>
        </xdr:cNvPr>
        <xdr:cNvSpPr txBox="1"/>
      </xdr:nvSpPr>
      <xdr:spPr>
        <a:xfrm>
          <a:off x="8725958" y="2705958"/>
          <a:ext cx="608542" cy="6794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a:solidFill>
                <a:srgbClr val="284E70"/>
              </a:solidFill>
            </a:rPr>
            <a:t> 30% MAX</a:t>
          </a:r>
        </a:p>
      </xdr:txBody>
    </xdr:sp>
    <xdr:clientData/>
  </xdr:twoCellAnchor>
  <xdr:twoCellAnchor>
    <xdr:from>
      <xdr:col>16</xdr:col>
      <xdr:colOff>160867</xdr:colOff>
      <xdr:row>16</xdr:row>
      <xdr:rowOff>142044</xdr:rowOff>
    </xdr:from>
    <xdr:to>
      <xdr:col>17</xdr:col>
      <xdr:colOff>290200</xdr:colOff>
      <xdr:row>20</xdr:row>
      <xdr:rowOff>49956</xdr:rowOff>
    </xdr:to>
    <xdr:sp macro="" textlink="">
      <xdr:nvSpPr>
        <xdr:cNvPr id="29" name="ZoneTexte 28">
          <a:extLst>
            <a:ext uri="{FF2B5EF4-FFF2-40B4-BE49-F238E27FC236}">
              <a16:creationId xmlns:a16="http://schemas.microsoft.com/office/drawing/2014/main" id="{00000000-0008-0000-0A00-00001D000000}"/>
            </a:ext>
          </a:extLst>
        </xdr:cNvPr>
        <xdr:cNvSpPr txBox="1"/>
      </xdr:nvSpPr>
      <xdr:spPr>
        <a:xfrm>
          <a:off x="8026400" y="2783644"/>
          <a:ext cx="468000" cy="6699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a:solidFill>
                <a:srgbClr val="284E70"/>
              </a:solidFill>
            </a:rPr>
            <a:t>20% MIN</a:t>
          </a:r>
        </a:p>
      </xdr:txBody>
    </xdr:sp>
    <xdr:clientData/>
  </xdr:twoCellAnchor>
  <xdr:twoCellAnchor editAs="oneCell">
    <xdr:from>
      <xdr:col>1</xdr:col>
      <xdr:colOff>95250</xdr:colOff>
      <xdr:row>1</xdr:row>
      <xdr:rowOff>19050</xdr:rowOff>
    </xdr:from>
    <xdr:to>
      <xdr:col>1</xdr:col>
      <xdr:colOff>672652</xdr:colOff>
      <xdr:row>2</xdr:row>
      <xdr:rowOff>76199</xdr:rowOff>
    </xdr:to>
    <xdr:pic>
      <xdr:nvPicPr>
        <xdr:cNvPr id="10" name="Image 9">
          <a:hlinkClick xmlns:r="http://schemas.openxmlformats.org/officeDocument/2006/relationships" r:id="rId3"/>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50" y="219075"/>
          <a:ext cx="577402" cy="561974"/>
        </a:xfrm>
        <a:prstGeom prst="rect">
          <a:avLst/>
        </a:prstGeom>
      </xdr:spPr>
    </xdr:pic>
    <xdr:clientData/>
  </xdr:twoCellAnchor>
  <xdr:twoCellAnchor editAs="oneCell">
    <xdr:from>
      <xdr:col>1</xdr:col>
      <xdr:colOff>697900</xdr:colOff>
      <xdr:row>1</xdr:row>
      <xdr:rowOff>26172</xdr:rowOff>
    </xdr:from>
    <xdr:to>
      <xdr:col>2</xdr:col>
      <xdr:colOff>518658</xdr:colOff>
      <xdr:row>2</xdr:row>
      <xdr:rowOff>61347</xdr:rowOff>
    </xdr:to>
    <xdr:pic>
      <xdr:nvPicPr>
        <xdr:cNvPr id="9" name="Imagen 8">
          <a:hlinkClick xmlns:r="http://schemas.openxmlformats.org/officeDocument/2006/relationships" r:id="rId3"/>
          <a:extLst>
            <a:ext uri="{FF2B5EF4-FFF2-40B4-BE49-F238E27FC236}">
              <a16:creationId xmlns:a16="http://schemas.microsoft.com/office/drawing/2014/main" id="{00000000-0008-0000-0A00-000009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869" r="79974"/>
        <a:stretch/>
      </xdr:blipFill>
      <xdr:spPr>
        <a:xfrm>
          <a:off x="850300" y="226197"/>
          <a:ext cx="592283" cy="540000"/>
        </a:xfrm>
        <a:prstGeom prst="rect">
          <a:avLst/>
        </a:prstGeom>
      </xdr:spPr>
    </xdr:pic>
    <xdr:clientData/>
  </xdr:twoCellAnchor>
  <xdr:twoCellAnchor>
    <xdr:from>
      <xdr:col>12</xdr:col>
      <xdr:colOff>90488</xdr:colOff>
      <xdr:row>19</xdr:row>
      <xdr:rowOff>171450</xdr:rowOff>
    </xdr:from>
    <xdr:to>
      <xdr:col>25</xdr:col>
      <xdr:colOff>38100</xdr:colOff>
      <xdr:row>32</xdr:row>
      <xdr:rowOff>95251</xdr:rowOff>
    </xdr:to>
    <mc:AlternateContent xmlns:mc="http://schemas.openxmlformats.org/markup-compatibility/2006">
      <mc:Choice xmlns:cx1="http://schemas.microsoft.com/office/drawing/2015/9/8/chartex" Requires="cx1">
        <xdr:graphicFrame macro="">
          <xdr:nvGraphicFramePr>
            <xdr:cNvPr id="7" name="Graphique 6">
              <a:extLst>
                <a:ext uri="{FF2B5EF4-FFF2-40B4-BE49-F238E27FC236}">
                  <a16:creationId xmlns:a16="http://schemas.microsoft.com/office/drawing/2014/main" id="{795D954F-48CA-9B89-5A4F-844CDCFB61D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6554788" y="3816350"/>
              <a:ext cx="7212012" cy="2400301"/>
            </a:xfrm>
            <a:prstGeom prst="rect">
              <a:avLst/>
            </a:prstGeom>
            <a:solidFill>
              <a:prstClr val="white"/>
            </a:solidFill>
            <a:ln w="1">
              <a:solidFill>
                <a:prstClr val="green"/>
              </a:solidFill>
            </a:ln>
          </xdr:spPr>
          <xdr:txBody>
            <a:bodyPr vertOverflow="clip" horzOverflow="clip"/>
            <a:lstStyle/>
            <a:p>
              <a:r>
                <a:rPr lang="fr-F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twoCellAnchor>
    <xdr:from>
      <xdr:col>4</xdr:col>
      <xdr:colOff>61913</xdr:colOff>
      <xdr:row>19</xdr:row>
      <xdr:rowOff>133349</xdr:rowOff>
    </xdr:from>
    <xdr:to>
      <xdr:col>12</xdr:col>
      <xdr:colOff>133351</xdr:colOff>
      <xdr:row>33</xdr:row>
      <xdr:rowOff>38099</xdr:rowOff>
    </xdr:to>
    <xdr:graphicFrame macro="">
      <xdr:nvGraphicFramePr>
        <xdr:cNvPr id="12" name="Graphique 11">
          <a:extLst>
            <a:ext uri="{FF2B5EF4-FFF2-40B4-BE49-F238E27FC236}">
              <a16:creationId xmlns:a16="http://schemas.microsoft.com/office/drawing/2014/main" id="{2B7CBEAF-FBF8-E667-C9D7-D04AE11D8B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20</xdr:col>
      <xdr:colOff>304801</xdr:colOff>
      <xdr:row>7</xdr:row>
      <xdr:rowOff>143435</xdr:rowOff>
    </xdr:from>
    <xdr:to>
      <xdr:col>22</xdr:col>
      <xdr:colOff>164469</xdr:colOff>
      <xdr:row>11</xdr:row>
      <xdr:rowOff>17930</xdr:rowOff>
    </xdr:to>
    <xdr:sp macro="" textlink="">
      <xdr:nvSpPr>
        <xdr:cNvPr id="23" name="Ellipse 4">
          <a:extLst>
            <a:ext uri="{FF2B5EF4-FFF2-40B4-BE49-F238E27FC236}">
              <a16:creationId xmlns:a16="http://schemas.microsoft.com/office/drawing/2014/main" id="{214025DE-3BAC-49E5-B7C7-0CC5465C5DEE}"/>
            </a:ext>
          </a:extLst>
        </xdr:cNvPr>
        <xdr:cNvSpPr/>
      </xdr:nvSpPr>
      <xdr:spPr>
        <a:xfrm>
          <a:off x="9502589" y="1344706"/>
          <a:ext cx="1078868" cy="618565"/>
        </a:xfrm>
        <a:prstGeom prst="roundRect">
          <a:avLst>
            <a:gd name="adj" fmla="val 44252"/>
          </a:avLst>
        </a:prstGeom>
        <a:solidFill>
          <a:schemeClr val="accent5">
            <a:lumMod val="75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352115</xdr:colOff>
      <xdr:row>3</xdr:row>
      <xdr:rowOff>8464</xdr:rowOff>
    </xdr:from>
    <xdr:to>
      <xdr:col>13</xdr:col>
      <xdr:colOff>77196</xdr:colOff>
      <xdr:row>5</xdr:row>
      <xdr:rowOff>49302</xdr:rowOff>
    </xdr:to>
    <xdr:sp macro="" textlink="">
      <xdr:nvSpPr>
        <xdr:cNvPr id="4" name="ZoneTexte 3">
          <a:extLst>
            <a:ext uri="{FF2B5EF4-FFF2-40B4-BE49-F238E27FC236}">
              <a16:creationId xmlns:a16="http://schemas.microsoft.com/office/drawing/2014/main" id="{00000000-0008-0000-0B00-000004000000}"/>
            </a:ext>
          </a:extLst>
        </xdr:cNvPr>
        <xdr:cNvSpPr txBox="1"/>
      </xdr:nvSpPr>
      <xdr:spPr>
        <a:xfrm>
          <a:off x="3776633" y="698746"/>
          <a:ext cx="2835834" cy="255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300" i="1">
              <a:solidFill>
                <a:schemeClr val="tx1">
                  <a:lumMod val="75000"/>
                  <a:lumOff val="25000"/>
                </a:schemeClr>
              </a:solidFill>
              <a:latin typeface="+mn-lt"/>
            </a:rPr>
            <a:t>Suivi</a:t>
          </a:r>
          <a:r>
            <a:rPr lang="fr-FR" sz="1300" i="1" baseline="0">
              <a:solidFill>
                <a:schemeClr val="tx1">
                  <a:lumMod val="75000"/>
                  <a:lumOff val="25000"/>
                </a:schemeClr>
              </a:solidFill>
              <a:latin typeface="+mn-lt"/>
            </a:rPr>
            <a:t> du montant du patrimoine</a:t>
          </a:r>
          <a:endParaRPr lang="fr-FR" sz="1300" i="1">
            <a:solidFill>
              <a:schemeClr val="tx1">
                <a:lumMod val="75000"/>
                <a:lumOff val="25000"/>
              </a:schemeClr>
            </a:solidFill>
            <a:latin typeface="+mn-lt"/>
          </a:endParaRPr>
        </a:p>
      </xdr:txBody>
    </xdr:sp>
    <xdr:clientData/>
  </xdr:twoCellAnchor>
  <xdr:twoCellAnchor>
    <xdr:from>
      <xdr:col>10</xdr:col>
      <xdr:colOff>164347</xdr:colOff>
      <xdr:row>17</xdr:row>
      <xdr:rowOff>201653</xdr:rowOff>
    </xdr:from>
    <xdr:to>
      <xdr:col>15</xdr:col>
      <xdr:colOff>206678</xdr:colOff>
      <xdr:row>19</xdr:row>
      <xdr:rowOff>94126</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4655665" y="3285512"/>
          <a:ext cx="3153084" cy="313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300" b="0" i="1">
              <a:solidFill>
                <a:schemeClr val="tx1">
                  <a:lumMod val="75000"/>
                  <a:lumOff val="25000"/>
                </a:schemeClr>
              </a:solidFill>
              <a:latin typeface="+mn-lt"/>
            </a:rPr>
            <a:t>Par enveloppe</a:t>
          </a:r>
        </a:p>
      </xdr:txBody>
    </xdr:sp>
    <xdr:clientData/>
  </xdr:twoCellAnchor>
  <mc:AlternateContent xmlns:mc="http://schemas.openxmlformats.org/markup-compatibility/2006">
    <mc:Choice xmlns:a14="http://schemas.microsoft.com/office/drawing/2010/main" Requires="a14">
      <xdr:twoCellAnchor>
        <xdr:from>
          <xdr:col>1</xdr:col>
          <xdr:colOff>17781</xdr:colOff>
          <xdr:row>23</xdr:row>
          <xdr:rowOff>183417</xdr:rowOff>
        </xdr:from>
        <xdr:to>
          <xdr:col>2</xdr:col>
          <xdr:colOff>358091</xdr:colOff>
          <xdr:row>24</xdr:row>
          <xdr:rowOff>192844</xdr:rowOff>
        </xdr:to>
        <xdr:grpSp>
          <xdr:nvGrpSpPr>
            <xdr:cNvPr id="10" name="Groupe 9">
              <a:extLst>
                <a:ext uri="{FF2B5EF4-FFF2-40B4-BE49-F238E27FC236}">
                  <a16:creationId xmlns:a16="http://schemas.microsoft.com/office/drawing/2014/main" id="{00000000-0008-0000-0B00-00000A000000}"/>
                </a:ext>
              </a:extLst>
            </xdr:cNvPr>
            <xdr:cNvGrpSpPr/>
          </xdr:nvGrpSpPr>
          <xdr:grpSpPr>
            <a:xfrm>
              <a:off x="226957" y="4411770"/>
              <a:ext cx="982781" cy="203662"/>
              <a:chOff x="246381" y="3732672"/>
              <a:chExt cx="915687" cy="235469"/>
            </a:xfrm>
          </xdr:grpSpPr>
          <xdr:sp macro="" textlink="">
            <xdr:nvSpPr>
              <xdr:cNvPr id="18438" name="Option Button 6" hidden="1">
                <a:extLst>
                  <a:ext uri="{63B3BB69-23CF-44E3-9099-C40C66FF867C}">
                    <a14:compatExt spid="_x0000_s18438"/>
                  </a:ext>
                  <a:ext uri="{FF2B5EF4-FFF2-40B4-BE49-F238E27FC236}">
                    <a16:creationId xmlns:a16="http://schemas.microsoft.com/office/drawing/2014/main" id="{00000000-0008-0000-0600-000006480000}"/>
                  </a:ext>
                </a:extLst>
              </xdr:cNvPr>
              <xdr:cNvSpPr/>
            </xdr:nvSpPr>
            <xdr:spPr bwMode="auto">
              <a:xfrm>
                <a:off x="246381" y="3748007"/>
                <a:ext cx="259080" cy="22013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8439" name="Option Button 7" hidden="1">
                <a:extLst>
                  <a:ext uri="{63B3BB69-23CF-44E3-9099-C40C66FF867C}">
                    <a14:compatExt spid="_x0000_s18439"/>
                  </a:ext>
                  <a:ext uri="{FF2B5EF4-FFF2-40B4-BE49-F238E27FC236}">
                    <a16:creationId xmlns:a16="http://schemas.microsoft.com/office/drawing/2014/main" id="{00000000-0008-0000-0600-000007480000}"/>
                  </a:ext>
                </a:extLst>
              </xdr:cNvPr>
              <xdr:cNvSpPr/>
            </xdr:nvSpPr>
            <xdr:spPr bwMode="auto">
              <a:xfrm>
                <a:off x="902988" y="3732672"/>
                <a:ext cx="259080" cy="22013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twoCellAnchor>
    <xdr:from>
      <xdr:col>20</xdr:col>
      <xdr:colOff>320737</xdr:colOff>
      <xdr:row>4</xdr:row>
      <xdr:rowOff>161364</xdr:rowOff>
    </xdr:from>
    <xdr:to>
      <xdr:col>22</xdr:col>
      <xdr:colOff>237066</xdr:colOff>
      <xdr:row>7</xdr:row>
      <xdr:rowOff>148074</xdr:rowOff>
    </xdr:to>
    <xdr:sp macro="" textlink="">
      <xdr:nvSpPr>
        <xdr:cNvPr id="14" name="ZoneTexte 13">
          <a:extLst>
            <a:ext uri="{FF2B5EF4-FFF2-40B4-BE49-F238E27FC236}">
              <a16:creationId xmlns:a16="http://schemas.microsoft.com/office/drawing/2014/main" id="{00000000-0008-0000-0B00-00000E000000}"/>
            </a:ext>
          </a:extLst>
        </xdr:cNvPr>
        <xdr:cNvSpPr txBox="1"/>
      </xdr:nvSpPr>
      <xdr:spPr>
        <a:xfrm>
          <a:off x="10388102" y="842682"/>
          <a:ext cx="1261035" cy="506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200" b="0" i="1">
              <a:solidFill>
                <a:srgbClr val="333F50"/>
              </a:solidFill>
              <a:latin typeface="+mn-lt"/>
            </a:rPr>
            <a:t>Patrimoine NET/BRUT</a:t>
          </a:r>
        </a:p>
      </xdr:txBody>
    </xdr:sp>
    <xdr:clientData/>
  </xdr:twoCellAnchor>
  <xdr:twoCellAnchor>
    <xdr:from>
      <xdr:col>20</xdr:col>
      <xdr:colOff>482850</xdr:colOff>
      <xdr:row>8</xdr:row>
      <xdr:rowOff>85726</xdr:rowOff>
    </xdr:from>
    <xdr:to>
      <xdr:col>22</xdr:col>
      <xdr:colOff>8964</xdr:colOff>
      <xdr:row>10</xdr:row>
      <xdr:rowOff>26894</xdr:rowOff>
    </xdr:to>
    <xdr:sp macro="" textlink="rationetbrut2">
      <xdr:nvSpPr>
        <xdr:cNvPr id="16" name="ZoneTexte 15">
          <a:extLst>
            <a:ext uri="{FF2B5EF4-FFF2-40B4-BE49-F238E27FC236}">
              <a16:creationId xmlns:a16="http://schemas.microsoft.com/office/drawing/2014/main" id="{00000000-0008-0000-0B00-000010000000}"/>
            </a:ext>
          </a:extLst>
        </xdr:cNvPr>
        <xdr:cNvSpPr txBox="1"/>
      </xdr:nvSpPr>
      <xdr:spPr>
        <a:xfrm>
          <a:off x="10550215" y="1511114"/>
          <a:ext cx="870820" cy="3087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951391C-7128-4BE9-BBEA-C840FEE50790}" type="TxLink">
            <a:rPr lang="en-US" sz="1200" b="1" i="0" u="none" strike="noStrike" cap="none" spc="0">
              <a:ln w="0"/>
              <a:solidFill>
                <a:schemeClr val="bg1"/>
              </a:solidFill>
              <a:effectLst>
                <a:outerShdw blurRad="38100" dist="19050" dir="2700000" algn="tl" rotWithShape="0">
                  <a:schemeClr val="dk1">
                    <a:alpha val="40000"/>
                  </a:schemeClr>
                </a:outerShdw>
              </a:effectLst>
              <a:latin typeface="+mj-lt"/>
              <a:ea typeface="Calibri"/>
              <a:cs typeface="Calibri"/>
            </a:rPr>
            <a:pPr algn="ctr"/>
            <a:t>42,2%</a:t>
          </a:fld>
          <a:endParaRPr lang="fr-FR" sz="3200" b="1" cap="none" spc="0">
            <a:ln w="0"/>
            <a:solidFill>
              <a:schemeClr val="bg1"/>
            </a:solidFill>
            <a:effectLst>
              <a:outerShdw blurRad="38100" dist="19050" dir="2700000" algn="tl" rotWithShape="0">
                <a:schemeClr val="dk1">
                  <a:alpha val="40000"/>
                </a:schemeClr>
              </a:outerShdw>
            </a:effectLst>
            <a:latin typeface="+mj-lt"/>
          </a:endParaRPr>
        </a:p>
      </xdr:txBody>
    </xdr:sp>
    <xdr:clientData/>
  </xdr:twoCellAnchor>
  <xdr:twoCellAnchor editAs="oneCell">
    <xdr:from>
      <xdr:col>1</xdr:col>
      <xdr:colOff>76200</xdr:colOff>
      <xdr:row>0</xdr:row>
      <xdr:rowOff>76200</xdr:rowOff>
    </xdr:from>
    <xdr:to>
      <xdr:col>2</xdr:col>
      <xdr:colOff>31937</xdr:colOff>
      <xdr:row>2</xdr:row>
      <xdr:rowOff>61396</xdr:rowOff>
    </xdr:to>
    <xdr:pic>
      <xdr:nvPicPr>
        <xdr:cNvPr id="18" name="Image 17">
          <a:hlinkClick xmlns:r="http://schemas.openxmlformats.org/officeDocument/2006/relationships" r:id="rId1"/>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76200"/>
          <a:ext cx="590550" cy="588632"/>
        </a:xfrm>
        <a:prstGeom prst="rect">
          <a:avLst/>
        </a:prstGeom>
      </xdr:spPr>
    </xdr:pic>
    <xdr:clientData/>
  </xdr:twoCellAnchor>
  <xdr:twoCellAnchor>
    <xdr:from>
      <xdr:col>16</xdr:col>
      <xdr:colOff>221630</xdr:colOff>
      <xdr:row>4</xdr:row>
      <xdr:rowOff>35858</xdr:rowOff>
    </xdr:from>
    <xdr:to>
      <xdr:col>19</xdr:col>
      <xdr:colOff>86161</xdr:colOff>
      <xdr:row>6</xdr:row>
      <xdr:rowOff>1991</xdr:rowOff>
    </xdr:to>
    <xdr:sp macro="" textlink="">
      <xdr:nvSpPr>
        <xdr:cNvPr id="22" name="ZoneTexte 21">
          <a:extLst>
            <a:ext uri="{FF2B5EF4-FFF2-40B4-BE49-F238E27FC236}">
              <a16:creationId xmlns:a16="http://schemas.microsoft.com/office/drawing/2014/main" id="{00000000-0008-0000-0B00-000016000000}"/>
            </a:ext>
          </a:extLst>
        </xdr:cNvPr>
        <xdr:cNvSpPr txBox="1"/>
      </xdr:nvSpPr>
      <xdr:spPr>
        <a:xfrm>
          <a:off x="8505018" y="717176"/>
          <a:ext cx="967190" cy="297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300" b="0" i="1" u="none">
              <a:solidFill>
                <a:srgbClr val="333F50"/>
              </a:solidFill>
              <a:latin typeface="+mn-lt"/>
            </a:rPr>
            <a:t>Evolution</a:t>
          </a:r>
        </a:p>
      </xdr:txBody>
    </xdr:sp>
    <xdr:clientData/>
  </xdr:twoCellAnchor>
  <xdr:twoCellAnchor editAs="oneCell">
    <xdr:from>
      <xdr:col>2</xdr:col>
      <xdr:colOff>96308</xdr:colOff>
      <xdr:row>1</xdr:row>
      <xdr:rowOff>10583</xdr:rowOff>
    </xdr:from>
    <xdr:to>
      <xdr:col>3</xdr:col>
      <xdr:colOff>126802</xdr:colOff>
      <xdr:row>2</xdr:row>
      <xdr:rowOff>56156</xdr:rowOff>
    </xdr:to>
    <xdr:pic>
      <xdr:nvPicPr>
        <xdr:cNvPr id="25" name="Imagen 24">
          <a:hlinkClick xmlns:r="http://schemas.openxmlformats.org/officeDocument/2006/relationships" r:id="rId1"/>
          <a:extLst>
            <a:ext uri="{FF2B5EF4-FFF2-40B4-BE49-F238E27FC236}">
              <a16:creationId xmlns:a16="http://schemas.microsoft.com/office/drawing/2014/main" id="{00000000-0008-0000-0B00-000019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869" r="79974"/>
        <a:stretch/>
      </xdr:blipFill>
      <xdr:spPr>
        <a:xfrm>
          <a:off x="867833" y="105833"/>
          <a:ext cx="598633" cy="55375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3</xdr:col>
          <xdr:colOff>266700</xdr:colOff>
          <xdr:row>28</xdr:row>
          <xdr:rowOff>0</xdr:rowOff>
        </xdr:to>
        <xdr:sp macro="" textlink="">
          <xdr:nvSpPr>
            <xdr:cNvPr id="18441" name="Group Box 9" hidden="1">
              <a:extLst>
                <a:ext uri="{63B3BB69-23CF-44E3-9099-C40C66FF867C}">
                  <a14:compatExt spid="_x0000_s18441"/>
                </a:ext>
                <a:ext uri="{FF2B5EF4-FFF2-40B4-BE49-F238E27FC236}">
                  <a16:creationId xmlns:a16="http://schemas.microsoft.com/office/drawing/2014/main" id="{00000000-0008-0000-0600-000009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19</xdr:col>
      <xdr:colOff>555809</xdr:colOff>
      <xdr:row>11</xdr:row>
      <xdr:rowOff>143435</xdr:rowOff>
    </xdr:from>
    <xdr:to>
      <xdr:col>23</xdr:col>
      <xdr:colOff>376517</xdr:colOff>
      <xdr:row>14</xdr:row>
      <xdr:rowOff>4632</xdr:rowOff>
    </xdr:to>
    <xdr:sp macro="" textlink="">
      <xdr:nvSpPr>
        <xdr:cNvPr id="15" name="ZoneTexte 14">
          <a:extLst>
            <a:ext uri="{FF2B5EF4-FFF2-40B4-BE49-F238E27FC236}">
              <a16:creationId xmlns:a16="http://schemas.microsoft.com/office/drawing/2014/main" id="{5043BC1F-FFC4-4407-AAC2-AF2035D9DBB3}"/>
            </a:ext>
          </a:extLst>
        </xdr:cNvPr>
        <xdr:cNvSpPr txBox="1"/>
      </xdr:nvSpPr>
      <xdr:spPr>
        <a:xfrm>
          <a:off x="9941856" y="2088776"/>
          <a:ext cx="2232214" cy="4170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200" b="0" i="1">
              <a:solidFill>
                <a:srgbClr val="333F50"/>
              </a:solidFill>
              <a:latin typeface="+mn-lt"/>
            </a:rPr>
            <a:t>Jauge</a:t>
          </a:r>
          <a:r>
            <a:rPr lang="fr-FR" sz="1200" b="0" i="1" baseline="0">
              <a:solidFill>
                <a:srgbClr val="333F50"/>
              </a:solidFill>
              <a:latin typeface="+mn-lt"/>
            </a:rPr>
            <a:t> de la liberté fincancière</a:t>
          </a:r>
          <a:endParaRPr lang="fr-FR" sz="1200" b="0" i="1">
            <a:solidFill>
              <a:srgbClr val="333F50"/>
            </a:solidFill>
            <a:latin typeface="+mn-lt"/>
          </a:endParaRPr>
        </a:p>
      </xdr:txBody>
    </xdr:sp>
    <xdr:clientData/>
  </xdr:twoCellAnchor>
  <xdr:twoCellAnchor>
    <xdr:from>
      <xdr:col>23</xdr:col>
      <xdr:colOff>89647</xdr:colOff>
      <xdr:row>18</xdr:row>
      <xdr:rowOff>26894</xdr:rowOff>
    </xdr:from>
    <xdr:to>
      <xdr:col>27</xdr:col>
      <xdr:colOff>242048</xdr:colOff>
      <xdr:row>33</xdr:row>
      <xdr:rowOff>71718</xdr:rowOff>
    </xdr:to>
    <xdr:graphicFrame macro="">
      <xdr:nvGraphicFramePr>
        <xdr:cNvPr id="29" name="Graphique 28">
          <a:extLst>
            <a:ext uri="{FF2B5EF4-FFF2-40B4-BE49-F238E27FC236}">
              <a16:creationId xmlns:a16="http://schemas.microsoft.com/office/drawing/2014/main" id="{A278F382-8796-46D4-9B92-ED6546BEE5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89647</xdr:colOff>
      <xdr:row>18</xdr:row>
      <xdr:rowOff>0</xdr:rowOff>
    </xdr:from>
    <xdr:to>
      <xdr:col>24</xdr:col>
      <xdr:colOff>141941</xdr:colOff>
      <xdr:row>33</xdr:row>
      <xdr:rowOff>80434</xdr:rowOff>
    </xdr:to>
    <xdr:graphicFrame macro="">
      <xdr:nvGraphicFramePr>
        <xdr:cNvPr id="30" name="Graphique 29">
          <a:extLst>
            <a:ext uri="{FF2B5EF4-FFF2-40B4-BE49-F238E27FC236}">
              <a16:creationId xmlns:a16="http://schemas.microsoft.com/office/drawing/2014/main" id="{34B40B2B-EA1F-4824-A5C3-CB9B2530DA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143435</xdr:colOff>
      <xdr:row>19</xdr:row>
      <xdr:rowOff>49305</xdr:rowOff>
    </xdr:from>
    <xdr:to>
      <xdr:col>18</xdr:col>
      <xdr:colOff>197224</xdr:colOff>
      <xdr:row>33</xdr:row>
      <xdr:rowOff>125505</xdr:rowOff>
    </xdr:to>
    <mc:AlternateContent xmlns:mc="http://schemas.openxmlformats.org/markup-compatibility/2006">
      <mc:Choice xmlns:cx1="http://schemas.microsoft.com/office/drawing/2015/9/8/chartex" Requires="cx1">
        <xdr:graphicFrame macro="">
          <xdr:nvGraphicFramePr>
            <xdr:cNvPr id="31" name="Graphique 30">
              <a:extLst>
                <a:ext uri="{FF2B5EF4-FFF2-40B4-BE49-F238E27FC236}">
                  <a16:creationId xmlns:a16="http://schemas.microsoft.com/office/drawing/2014/main" id="{11295971-CF1E-13E4-156F-8CE33E116CC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4613835" y="3541805"/>
              <a:ext cx="4524189" cy="2374900"/>
            </a:xfrm>
            <a:prstGeom prst="rect">
              <a:avLst/>
            </a:prstGeom>
            <a:solidFill>
              <a:prstClr val="white"/>
            </a:solidFill>
            <a:ln w="1">
              <a:solidFill>
                <a:prstClr val="green"/>
              </a:solidFill>
            </a:ln>
          </xdr:spPr>
          <xdr:txBody>
            <a:bodyPr vertOverflow="clip" horzOverflow="clip"/>
            <a:lstStyle/>
            <a:p>
              <a:r>
                <a:rPr lang="fr-F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twoCellAnchor>
    <xdr:from>
      <xdr:col>2</xdr:col>
      <xdr:colOff>528918</xdr:colOff>
      <xdr:row>18</xdr:row>
      <xdr:rowOff>35859</xdr:rowOff>
    </xdr:from>
    <xdr:to>
      <xdr:col>11</xdr:col>
      <xdr:colOff>88154</xdr:colOff>
      <xdr:row>33</xdr:row>
      <xdr:rowOff>116293</xdr:rowOff>
    </xdr:to>
    <xdr:graphicFrame macro="">
      <xdr:nvGraphicFramePr>
        <xdr:cNvPr id="32" name="Graphique 31">
          <a:extLst>
            <a:ext uri="{FF2B5EF4-FFF2-40B4-BE49-F238E27FC236}">
              <a16:creationId xmlns:a16="http://schemas.microsoft.com/office/drawing/2014/main" id="{9FF4AF58-93C5-4D6D-8CD3-22B93A002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22</xdr:col>
      <xdr:colOff>98613</xdr:colOff>
      <xdr:row>1</xdr:row>
      <xdr:rowOff>385481</xdr:rowOff>
    </xdr:from>
    <xdr:to>
      <xdr:col>27</xdr:col>
      <xdr:colOff>762000</xdr:colOff>
      <xdr:row>18</xdr:row>
      <xdr:rowOff>134470</xdr:rowOff>
    </xdr:to>
    <xdr:graphicFrame macro="">
      <xdr:nvGraphicFramePr>
        <xdr:cNvPr id="33" name="Graphique 32">
          <a:extLst>
            <a:ext uri="{FF2B5EF4-FFF2-40B4-BE49-F238E27FC236}">
              <a16:creationId xmlns:a16="http://schemas.microsoft.com/office/drawing/2014/main" id="{4F4F45E6-7984-4888-A01D-A1783CED7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416353</xdr:colOff>
      <xdr:row>4</xdr:row>
      <xdr:rowOff>32372</xdr:rowOff>
    </xdr:from>
    <xdr:to>
      <xdr:col>19</xdr:col>
      <xdr:colOff>300309</xdr:colOff>
      <xdr:row>17</xdr:row>
      <xdr:rowOff>109565</xdr:rowOff>
    </xdr:to>
    <xdr:sp macro="" textlink="">
      <xdr:nvSpPr>
        <xdr:cNvPr id="7" name="Rectangle : coins arrondis 6">
          <a:extLst>
            <a:ext uri="{FF2B5EF4-FFF2-40B4-BE49-F238E27FC236}">
              <a16:creationId xmlns:a16="http://schemas.microsoft.com/office/drawing/2014/main" id="{B51CFAB6-10EF-49F9-A1E7-6371FADF15ED}"/>
            </a:ext>
          </a:extLst>
        </xdr:cNvPr>
        <xdr:cNvSpPr/>
      </xdr:nvSpPr>
      <xdr:spPr>
        <a:xfrm>
          <a:off x="8018424" y="749548"/>
          <a:ext cx="1667932" cy="2497664"/>
        </a:xfrm>
        <a:prstGeom prst="roundRect">
          <a:avLst/>
        </a:prstGeom>
        <a:solidFill>
          <a:schemeClr val="bg1">
            <a:lumMod val="50000"/>
            <a:alpha val="38000"/>
          </a:schemeClr>
        </a:solidFill>
        <a:ln>
          <a:noFill/>
        </a:ln>
        <a:effectLst>
          <a:outerShdw blurRad="38100" dir="7200000" algn="ctr" rotWithShape="0">
            <a:srgbClr val="000000">
              <a:alpha val="39000"/>
            </a:srgbClr>
          </a:outerShdw>
        </a:effectLst>
        <a:scene3d>
          <a:camera prst="orthographicFront"/>
          <a:lightRig rig="threePt" dir="t"/>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15</xdr:col>
      <xdr:colOff>340659</xdr:colOff>
      <xdr:row>4</xdr:row>
      <xdr:rowOff>179630</xdr:rowOff>
    </xdr:from>
    <xdr:to>
      <xdr:col>19</xdr:col>
      <xdr:colOff>317744</xdr:colOff>
      <xdr:row>8</xdr:row>
      <xdr:rowOff>122507</xdr:rowOff>
    </xdr:to>
    <xdr:sp macro="" textlink="">
      <xdr:nvSpPr>
        <xdr:cNvPr id="9" name="ZoneTexte 8">
          <a:extLst>
            <a:ext uri="{FF2B5EF4-FFF2-40B4-BE49-F238E27FC236}">
              <a16:creationId xmlns:a16="http://schemas.microsoft.com/office/drawing/2014/main" id="{20DC6ACA-EFF3-486B-9A6E-EFE89915D9F1}"/>
            </a:ext>
          </a:extLst>
        </xdr:cNvPr>
        <xdr:cNvSpPr txBox="1"/>
      </xdr:nvSpPr>
      <xdr:spPr>
        <a:xfrm>
          <a:off x="7942730" y="896806"/>
          <a:ext cx="1761061" cy="651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b="1" i="1">
              <a:solidFill>
                <a:srgbClr val="333F50"/>
              </a:solidFill>
            </a:rPr>
            <a:t>Evolution sur </a:t>
          </a:r>
        </a:p>
      </xdr:txBody>
    </xdr:sp>
    <xdr:clientData/>
  </xdr:twoCellAnchor>
  <xdr:twoCellAnchor>
    <xdr:from>
      <xdr:col>15</xdr:col>
      <xdr:colOff>349120</xdr:colOff>
      <xdr:row>11</xdr:row>
      <xdr:rowOff>24237</xdr:rowOff>
    </xdr:from>
    <xdr:to>
      <xdr:col>19</xdr:col>
      <xdr:colOff>377006</xdr:colOff>
      <xdr:row>14</xdr:row>
      <xdr:rowOff>93618</xdr:rowOff>
    </xdr:to>
    <xdr:sp macro="" textlink="">
      <xdr:nvSpPr>
        <xdr:cNvPr id="11" name="ZoneTexte 10">
          <a:extLst>
            <a:ext uri="{FF2B5EF4-FFF2-40B4-BE49-F238E27FC236}">
              <a16:creationId xmlns:a16="http://schemas.microsoft.com/office/drawing/2014/main" id="{3425BBF4-E52E-4492-B351-D815301DAC6E}"/>
            </a:ext>
          </a:extLst>
        </xdr:cNvPr>
        <xdr:cNvSpPr txBox="1"/>
      </xdr:nvSpPr>
      <xdr:spPr>
        <a:xfrm>
          <a:off x="7951191" y="2014402"/>
          <a:ext cx="1811862" cy="634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b="1" i="1">
              <a:solidFill>
                <a:srgbClr val="333F50"/>
              </a:solidFill>
            </a:rPr>
            <a:t>Evolution entre </a:t>
          </a:r>
        </a:p>
      </xdr:txBody>
    </xdr:sp>
    <xdr:clientData/>
  </xdr:twoCellAnchor>
  <xdr:twoCellAnchor>
    <xdr:from>
      <xdr:col>16</xdr:col>
      <xdr:colOff>14933</xdr:colOff>
      <xdr:row>7</xdr:row>
      <xdr:rowOff>166842</xdr:rowOff>
    </xdr:from>
    <xdr:to>
      <xdr:col>19</xdr:col>
      <xdr:colOff>29874</xdr:colOff>
      <xdr:row>10</xdr:row>
      <xdr:rowOff>186761</xdr:rowOff>
    </xdr:to>
    <xdr:sp macro="" textlink="">
      <xdr:nvSpPr>
        <xdr:cNvPr id="24" name="Rectangle : coins arrondis 23">
          <a:extLst>
            <a:ext uri="{FF2B5EF4-FFF2-40B4-BE49-F238E27FC236}">
              <a16:creationId xmlns:a16="http://schemas.microsoft.com/office/drawing/2014/main" id="{88CBC12C-C651-476C-89EE-6854DBA8559A}"/>
            </a:ext>
          </a:extLst>
        </xdr:cNvPr>
        <xdr:cNvSpPr/>
      </xdr:nvSpPr>
      <xdr:spPr>
        <a:xfrm>
          <a:off x="8298321" y="1403971"/>
          <a:ext cx="1117600" cy="575731"/>
        </a:xfrm>
        <a:prstGeom prst="roundRect">
          <a:avLst>
            <a:gd name="adj" fmla="val 50000"/>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16</xdr:col>
      <xdr:colOff>23400</xdr:colOff>
      <xdr:row>13</xdr:row>
      <xdr:rowOff>127995</xdr:rowOff>
    </xdr:from>
    <xdr:to>
      <xdr:col>19</xdr:col>
      <xdr:colOff>38341</xdr:colOff>
      <xdr:row>16</xdr:row>
      <xdr:rowOff>121020</xdr:rowOff>
    </xdr:to>
    <xdr:sp macro="" textlink="">
      <xdr:nvSpPr>
        <xdr:cNvPr id="26" name="Rectangle : coins arrondis 25">
          <a:extLst>
            <a:ext uri="{FF2B5EF4-FFF2-40B4-BE49-F238E27FC236}">
              <a16:creationId xmlns:a16="http://schemas.microsoft.com/office/drawing/2014/main" id="{AFE679A3-50F9-4D3F-9AFC-0A93B8BED831}"/>
            </a:ext>
          </a:extLst>
        </xdr:cNvPr>
        <xdr:cNvSpPr/>
      </xdr:nvSpPr>
      <xdr:spPr>
        <a:xfrm>
          <a:off x="8306788" y="2521571"/>
          <a:ext cx="1117600" cy="575731"/>
        </a:xfrm>
        <a:prstGeom prst="roundRect">
          <a:avLst>
            <a:gd name="adj" fmla="val 50000"/>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20</xdr:col>
      <xdr:colOff>492</xdr:colOff>
      <xdr:row>13</xdr:row>
      <xdr:rowOff>133971</xdr:rowOff>
    </xdr:from>
    <xdr:to>
      <xdr:col>22</xdr:col>
      <xdr:colOff>312077</xdr:colOff>
      <xdr:row>16</xdr:row>
      <xdr:rowOff>50799</xdr:rowOff>
    </xdr:to>
    <xdr:sp macro="" textlink="">
      <xdr:nvSpPr>
        <xdr:cNvPr id="34" name="Rectangle : coins arrondis 33">
          <a:extLst>
            <a:ext uri="{FF2B5EF4-FFF2-40B4-BE49-F238E27FC236}">
              <a16:creationId xmlns:a16="http://schemas.microsoft.com/office/drawing/2014/main" id="{024390F1-49D0-49D5-BA68-00E533FA5D59}"/>
            </a:ext>
          </a:extLst>
        </xdr:cNvPr>
        <xdr:cNvSpPr/>
      </xdr:nvSpPr>
      <xdr:spPr>
        <a:xfrm>
          <a:off x="10067857" y="2527547"/>
          <a:ext cx="1656291" cy="499534"/>
        </a:xfrm>
        <a:prstGeom prst="roundRect">
          <a:avLst>
            <a:gd name="adj" fmla="val 50000"/>
          </a:avLst>
        </a:prstGeom>
        <a:solidFill>
          <a:schemeClr val="bg1">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19</xdr:col>
      <xdr:colOff>562580</xdr:colOff>
      <xdr:row>13</xdr:row>
      <xdr:rowOff>87157</xdr:rowOff>
    </xdr:from>
    <xdr:to>
      <xdr:col>20</xdr:col>
      <xdr:colOff>326309</xdr:colOff>
      <xdr:row>15</xdr:row>
      <xdr:rowOff>146721</xdr:rowOff>
    </xdr:to>
    <xdr:pic>
      <xdr:nvPicPr>
        <xdr:cNvPr id="35" name="Image 34">
          <a:extLst>
            <a:ext uri="{FF2B5EF4-FFF2-40B4-BE49-F238E27FC236}">
              <a16:creationId xmlns:a16="http://schemas.microsoft.com/office/drawing/2014/main" id="{729CED09-66C6-40F0-B13F-96AE903B0119}"/>
            </a:ext>
          </a:extLst>
        </xdr:cNvPr>
        <xdr:cNvPicPr>
          <a:picLocks noChangeAspect="1"/>
        </xdr:cNvPicPr>
      </xdr:nvPicPr>
      <xdr:blipFill>
        <a:blip xmlns:r="http://schemas.openxmlformats.org/officeDocument/2006/relationships" r:embed="rId9"/>
        <a:stretch>
          <a:fillRect/>
        </a:stretch>
      </xdr:blipFill>
      <xdr:spPr>
        <a:xfrm>
          <a:off x="9948627" y="2480733"/>
          <a:ext cx="445047" cy="445047"/>
        </a:xfrm>
        <a:prstGeom prst="rect">
          <a:avLst/>
        </a:prstGeom>
      </xdr:spPr>
    </xdr:pic>
    <xdr:clientData/>
  </xdr:twoCellAnchor>
  <xdr:twoCellAnchor editAs="oneCell">
    <xdr:from>
      <xdr:col>15</xdr:col>
      <xdr:colOff>364359</xdr:colOff>
      <xdr:row>3</xdr:row>
      <xdr:rowOff>0</xdr:rowOff>
    </xdr:from>
    <xdr:to>
      <xdr:col>16</xdr:col>
      <xdr:colOff>128089</xdr:colOff>
      <xdr:row>6</xdr:row>
      <xdr:rowOff>86458</xdr:rowOff>
    </xdr:to>
    <xdr:pic>
      <xdr:nvPicPr>
        <xdr:cNvPr id="36" name="Image 35">
          <a:extLst>
            <a:ext uri="{FF2B5EF4-FFF2-40B4-BE49-F238E27FC236}">
              <a16:creationId xmlns:a16="http://schemas.microsoft.com/office/drawing/2014/main" id="{FB0551B2-2122-487E-B6B7-D9C6BAF870B1}"/>
            </a:ext>
          </a:extLst>
        </xdr:cNvPr>
        <xdr:cNvPicPr>
          <a:picLocks noChangeAspect="1"/>
        </xdr:cNvPicPr>
      </xdr:nvPicPr>
      <xdr:blipFill>
        <a:blip xmlns:r="http://schemas.openxmlformats.org/officeDocument/2006/relationships" r:embed="rId9"/>
        <a:stretch>
          <a:fillRect/>
        </a:stretch>
      </xdr:blipFill>
      <xdr:spPr>
        <a:xfrm>
          <a:off x="7966430" y="690282"/>
          <a:ext cx="445047" cy="445047"/>
        </a:xfrm>
        <a:prstGeom prst="rect">
          <a:avLst/>
        </a:prstGeom>
      </xdr:spPr>
    </xdr:pic>
    <xdr:clientData/>
  </xdr:twoCellAnchor>
  <xdr:twoCellAnchor>
    <xdr:from>
      <xdr:col>6</xdr:col>
      <xdr:colOff>184974</xdr:colOff>
      <xdr:row>4</xdr:row>
      <xdr:rowOff>13945</xdr:rowOff>
    </xdr:from>
    <xdr:to>
      <xdr:col>14</xdr:col>
      <xdr:colOff>594861</xdr:colOff>
      <xdr:row>17</xdr:row>
      <xdr:rowOff>47960</xdr:rowOff>
    </xdr:to>
    <xdr:graphicFrame macro="">
      <xdr:nvGraphicFramePr>
        <xdr:cNvPr id="37" name="Graphique 36">
          <a:extLst>
            <a:ext uri="{FF2B5EF4-FFF2-40B4-BE49-F238E27FC236}">
              <a16:creationId xmlns:a16="http://schemas.microsoft.com/office/drawing/2014/main" id="{BDB3895A-3519-47E2-A7C3-E8563F448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82179</xdr:colOff>
      <xdr:row>4</xdr:row>
      <xdr:rowOff>30876</xdr:rowOff>
    </xdr:from>
    <xdr:to>
      <xdr:col>12</xdr:col>
      <xdr:colOff>268943</xdr:colOff>
      <xdr:row>5</xdr:row>
      <xdr:rowOff>88150</xdr:rowOff>
    </xdr:to>
    <xdr:sp macro="" textlink="">
      <xdr:nvSpPr>
        <xdr:cNvPr id="38" name="ZoneTexte 37">
          <a:extLst>
            <a:ext uri="{FF2B5EF4-FFF2-40B4-BE49-F238E27FC236}">
              <a16:creationId xmlns:a16="http://schemas.microsoft.com/office/drawing/2014/main" id="{A356C9E9-47FC-4E9E-B482-DB780742938C}"/>
            </a:ext>
          </a:extLst>
        </xdr:cNvPr>
        <xdr:cNvSpPr txBox="1"/>
      </xdr:nvSpPr>
      <xdr:spPr>
        <a:xfrm>
          <a:off x="3506697" y="748052"/>
          <a:ext cx="2616199" cy="24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rgbClr val="333F50"/>
              </a:solidFill>
              <a:latin typeface="Corbel" panose="020B0503020204020204" pitchFamily="34" charset="0"/>
            </a:rPr>
            <a:t>Suivi</a:t>
          </a:r>
          <a:r>
            <a:rPr lang="fr-FR" sz="1400" baseline="0">
              <a:solidFill>
                <a:srgbClr val="333F50"/>
              </a:solidFill>
              <a:latin typeface="Corbel" panose="020B0503020204020204" pitchFamily="34" charset="0"/>
            </a:rPr>
            <a:t> du montant du patrimoine</a:t>
          </a:r>
          <a:endParaRPr lang="fr-FR" sz="1400">
            <a:solidFill>
              <a:srgbClr val="333F50"/>
            </a:solidFill>
            <a:latin typeface="Corbel" panose="020B0503020204020204" pitchFamily="34" charset="0"/>
          </a:endParaRPr>
        </a:p>
      </xdr:txBody>
    </xdr:sp>
    <xdr:clientData/>
  </xdr:twoCellAnchor>
  <xdr:twoCellAnchor editAs="oneCell">
    <xdr:from>
      <xdr:col>6</xdr:col>
      <xdr:colOff>98612</xdr:colOff>
      <xdr:row>2</xdr:row>
      <xdr:rowOff>62753</xdr:rowOff>
    </xdr:from>
    <xdr:to>
      <xdr:col>6</xdr:col>
      <xdr:colOff>543659</xdr:colOff>
      <xdr:row>6</xdr:row>
      <xdr:rowOff>59564</xdr:rowOff>
    </xdr:to>
    <xdr:pic>
      <xdr:nvPicPr>
        <xdr:cNvPr id="39" name="Image 38">
          <a:extLst>
            <a:ext uri="{FF2B5EF4-FFF2-40B4-BE49-F238E27FC236}">
              <a16:creationId xmlns:a16="http://schemas.microsoft.com/office/drawing/2014/main" id="{1FA4F790-76EA-4813-8DEB-DA3CF20D67A8}"/>
            </a:ext>
          </a:extLst>
        </xdr:cNvPr>
        <xdr:cNvPicPr>
          <a:picLocks noChangeAspect="1"/>
        </xdr:cNvPicPr>
      </xdr:nvPicPr>
      <xdr:blipFill>
        <a:blip xmlns:r="http://schemas.openxmlformats.org/officeDocument/2006/relationships" r:embed="rId9"/>
        <a:stretch>
          <a:fillRect/>
        </a:stretch>
      </xdr:blipFill>
      <xdr:spPr>
        <a:xfrm>
          <a:off x="2160494" y="663388"/>
          <a:ext cx="445047" cy="445047"/>
        </a:xfrm>
        <a:prstGeom prst="rect">
          <a:avLst/>
        </a:prstGeom>
      </xdr:spPr>
    </xdr:pic>
    <xdr:clientData/>
  </xdr:twoCellAnchor>
  <xdr:twoCellAnchor editAs="oneCell">
    <xdr:from>
      <xdr:col>25</xdr:col>
      <xdr:colOff>276226</xdr:colOff>
      <xdr:row>24</xdr:row>
      <xdr:rowOff>95250</xdr:rowOff>
    </xdr:from>
    <xdr:to>
      <xdr:col>25</xdr:col>
      <xdr:colOff>674159</xdr:colOff>
      <xdr:row>26</xdr:row>
      <xdr:rowOff>71841</xdr:rowOff>
    </xdr:to>
    <xdr:pic>
      <xdr:nvPicPr>
        <xdr:cNvPr id="8" name="Image 7">
          <a:extLst>
            <a:ext uri="{FF2B5EF4-FFF2-40B4-BE49-F238E27FC236}">
              <a16:creationId xmlns:a16="http://schemas.microsoft.com/office/drawing/2014/main" id="{5900C254-0CC8-4D4F-BEE3-8F039813B30B}"/>
            </a:ext>
          </a:extLst>
        </xdr:cNvPr>
        <xdr:cNvPicPr>
          <a:picLocks noChangeAspect="1"/>
        </xdr:cNvPicPr>
      </xdr:nvPicPr>
      <xdr:blipFill>
        <a:blip xmlns:r="http://schemas.openxmlformats.org/officeDocument/2006/relationships" r:embed="rId9"/>
        <a:stretch>
          <a:fillRect/>
        </a:stretch>
      </xdr:blipFill>
      <xdr:spPr>
        <a:xfrm>
          <a:off x="13436414" y="4595532"/>
          <a:ext cx="397933" cy="397933"/>
        </a:xfrm>
        <a:prstGeom prst="rect">
          <a:avLst/>
        </a:prstGeom>
      </xdr:spPr>
    </xdr:pic>
    <xdr:clientData/>
  </xdr:twoCellAnchor>
  <xdr:twoCellAnchor>
    <xdr:from>
      <xdr:col>23</xdr:col>
      <xdr:colOff>600636</xdr:colOff>
      <xdr:row>19</xdr:row>
      <xdr:rowOff>17929</xdr:rowOff>
    </xdr:from>
    <xdr:to>
      <xdr:col>26</xdr:col>
      <xdr:colOff>1023658</xdr:colOff>
      <xdr:row>33</xdr:row>
      <xdr:rowOff>107576</xdr:rowOff>
    </xdr:to>
    <xdr:sp macro="" textlink="">
      <xdr:nvSpPr>
        <xdr:cNvPr id="12" name="Cercle : creux 11">
          <a:extLst>
            <a:ext uri="{FF2B5EF4-FFF2-40B4-BE49-F238E27FC236}">
              <a16:creationId xmlns:a16="http://schemas.microsoft.com/office/drawing/2014/main" id="{CB90661F-939D-485F-A7E3-7F2E26D7AF9F}"/>
            </a:ext>
          </a:extLst>
        </xdr:cNvPr>
        <xdr:cNvSpPr/>
      </xdr:nvSpPr>
      <xdr:spPr>
        <a:xfrm>
          <a:off x="12398189" y="3585882"/>
          <a:ext cx="2466975" cy="2438400"/>
        </a:xfrm>
        <a:prstGeom prst="donu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0</xdr:col>
      <xdr:colOff>116542</xdr:colOff>
      <xdr:row>16</xdr:row>
      <xdr:rowOff>53788</xdr:rowOff>
    </xdr:from>
    <xdr:to>
      <xdr:col>1</xdr:col>
      <xdr:colOff>224119</xdr:colOff>
      <xdr:row>17</xdr:row>
      <xdr:rowOff>206188</xdr:rowOff>
    </xdr:to>
    <xdr:pic>
      <xdr:nvPicPr>
        <xdr:cNvPr id="13" name="Image 12">
          <a:extLst>
            <a:ext uri="{FF2B5EF4-FFF2-40B4-BE49-F238E27FC236}">
              <a16:creationId xmlns:a16="http://schemas.microsoft.com/office/drawing/2014/main" id="{E9CA6A87-4897-4CC2-A6DE-DAC075D20C2B}"/>
            </a:ext>
          </a:extLst>
        </xdr:cNvPr>
        <xdr:cNvPicPr>
          <a:picLocks noChangeAspect="1"/>
        </xdr:cNvPicPr>
      </xdr:nvPicPr>
      <xdr:blipFill>
        <a:blip xmlns:r="http://schemas.openxmlformats.org/officeDocument/2006/relationships" r:embed="rId9"/>
        <a:stretch>
          <a:fillRect/>
        </a:stretch>
      </xdr:blipFill>
      <xdr:spPr>
        <a:xfrm>
          <a:off x="116542" y="3030070"/>
          <a:ext cx="313765" cy="313765"/>
        </a:xfrm>
        <a:prstGeom prst="rect">
          <a:avLst/>
        </a:prstGeom>
      </xdr:spPr>
    </xdr:pic>
    <xdr:clientData/>
  </xdr:twoCellAnchor>
  <xdr:twoCellAnchor editAs="oneCell">
    <xdr:from>
      <xdr:col>0</xdr:col>
      <xdr:colOff>116542</xdr:colOff>
      <xdr:row>19</xdr:row>
      <xdr:rowOff>71717</xdr:rowOff>
    </xdr:from>
    <xdr:to>
      <xdr:col>1</xdr:col>
      <xdr:colOff>224119</xdr:colOff>
      <xdr:row>21</xdr:row>
      <xdr:rowOff>8964</xdr:rowOff>
    </xdr:to>
    <xdr:pic>
      <xdr:nvPicPr>
        <xdr:cNvPr id="19" name="Image 18">
          <a:extLst>
            <a:ext uri="{FF2B5EF4-FFF2-40B4-BE49-F238E27FC236}">
              <a16:creationId xmlns:a16="http://schemas.microsoft.com/office/drawing/2014/main" id="{79EA97FD-FC31-43EA-8A50-A55BAFE344AA}"/>
            </a:ext>
          </a:extLst>
        </xdr:cNvPr>
        <xdr:cNvPicPr>
          <a:picLocks noChangeAspect="1"/>
        </xdr:cNvPicPr>
      </xdr:nvPicPr>
      <xdr:blipFill>
        <a:blip xmlns:r="http://schemas.openxmlformats.org/officeDocument/2006/relationships" r:embed="rId9"/>
        <a:stretch>
          <a:fillRect/>
        </a:stretch>
      </xdr:blipFill>
      <xdr:spPr>
        <a:xfrm>
          <a:off x="116542" y="3639670"/>
          <a:ext cx="313765" cy="313765"/>
        </a:xfrm>
        <a:prstGeom prst="rect">
          <a:avLst/>
        </a:prstGeom>
      </xdr:spPr>
    </xdr:pic>
    <xdr:clientData/>
  </xdr:twoCellAnchor>
  <xdr:twoCellAnchor editAs="oneCell">
    <xdr:from>
      <xdr:col>0</xdr:col>
      <xdr:colOff>152400</xdr:colOff>
      <xdr:row>26</xdr:row>
      <xdr:rowOff>152399</xdr:rowOff>
    </xdr:from>
    <xdr:to>
      <xdr:col>1</xdr:col>
      <xdr:colOff>259977</xdr:colOff>
      <xdr:row>28</xdr:row>
      <xdr:rowOff>53788</xdr:rowOff>
    </xdr:to>
    <xdr:pic>
      <xdr:nvPicPr>
        <xdr:cNvPr id="20" name="Image 19">
          <a:extLst>
            <a:ext uri="{FF2B5EF4-FFF2-40B4-BE49-F238E27FC236}">
              <a16:creationId xmlns:a16="http://schemas.microsoft.com/office/drawing/2014/main" id="{61535640-5310-4A29-BE27-D5EE83D942A7}"/>
            </a:ext>
          </a:extLst>
        </xdr:cNvPr>
        <xdr:cNvPicPr>
          <a:picLocks noChangeAspect="1"/>
        </xdr:cNvPicPr>
      </xdr:nvPicPr>
      <xdr:blipFill>
        <a:blip xmlns:r="http://schemas.openxmlformats.org/officeDocument/2006/relationships" r:embed="rId9"/>
        <a:stretch>
          <a:fillRect/>
        </a:stretch>
      </xdr:blipFill>
      <xdr:spPr>
        <a:xfrm>
          <a:off x="152400" y="5074023"/>
          <a:ext cx="313765" cy="313765"/>
        </a:xfrm>
        <a:prstGeom prst="rect">
          <a:avLst/>
        </a:prstGeom>
      </xdr:spPr>
    </xdr:pic>
    <xdr:clientData/>
  </xdr:twoCellAnchor>
  <xdr:twoCellAnchor>
    <xdr:from>
      <xdr:col>11</xdr:col>
      <xdr:colOff>495052</xdr:colOff>
      <xdr:row>7</xdr:row>
      <xdr:rowOff>152400</xdr:rowOff>
    </xdr:from>
    <xdr:to>
      <xdr:col>14</xdr:col>
      <xdr:colOff>262469</xdr:colOff>
      <xdr:row>11</xdr:row>
      <xdr:rowOff>135964</xdr:rowOff>
    </xdr:to>
    <xdr:sp macro="" textlink="">
      <xdr:nvSpPr>
        <xdr:cNvPr id="21" name="Ellipse 4">
          <a:extLst>
            <a:ext uri="{FF2B5EF4-FFF2-40B4-BE49-F238E27FC236}">
              <a16:creationId xmlns:a16="http://schemas.microsoft.com/office/drawing/2014/main" id="{66C23C63-CE0C-45FB-8906-FA827930F897}"/>
            </a:ext>
          </a:extLst>
        </xdr:cNvPr>
        <xdr:cNvSpPr/>
      </xdr:nvSpPr>
      <xdr:spPr>
        <a:xfrm>
          <a:off x="5667687" y="1389529"/>
          <a:ext cx="1515535" cy="736600"/>
        </a:xfrm>
        <a:prstGeom prst="roundRect">
          <a:avLst>
            <a:gd name="adj" fmla="val 44252"/>
          </a:avLst>
        </a:prstGeom>
        <a:solidFill>
          <a:schemeClr val="accent1">
            <a:lumMod val="20000"/>
            <a:lumOff val="80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12</xdr:col>
      <xdr:colOff>162563</xdr:colOff>
      <xdr:row>8</xdr:row>
      <xdr:rowOff>6473</xdr:rowOff>
    </xdr:from>
    <xdr:to>
      <xdr:col>13</xdr:col>
      <xdr:colOff>361775</xdr:colOff>
      <xdr:row>9</xdr:row>
      <xdr:rowOff>130488</xdr:rowOff>
    </xdr:to>
    <xdr:sp macro="" textlink="">
      <xdr:nvSpPr>
        <xdr:cNvPr id="27" name="ZoneTexte 26">
          <a:extLst>
            <a:ext uri="{FF2B5EF4-FFF2-40B4-BE49-F238E27FC236}">
              <a16:creationId xmlns:a16="http://schemas.microsoft.com/office/drawing/2014/main" id="{DF257BDE-F176-46A6-A3A5-874F908D41C6}"/>
            </a:ext>
          </a:extLst>
        </xdr:cNvPr>
        <xdr:cNvSpPr txBox="1"/>
      </xdr:nvSpPr>
      <xdr:spPr>
        <a:xfrm>
          <a:off x="6016516" y="1431861"/>
          <a:ext cx="880530" cy="3302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rgbClr val="333F50"/>
              </a:solidFill>
              <a:latin typeface="Corbel" panose="020B0503020204020204" pitchFamily="34" charset="0"/>
            </a:rPr>
            <a:t>Montant</a:t>
          </a:r>
        </a:p>
      </xdr:txBody>
    </xdr:sp>
    <xdr:clientData/>
  </xdr:twoCellAnchor>
  <xdr:twoCellAnchor>
    <xdr:from>
      <xdr:col>11</xdr:col>
      <xdr:colOff>376519</xdr:colOff>
      <xdr:row>8</xdr:row>
      <xdr:rowOff>192740</xdr:rowOff>
    </xdr:from>
    <xdr:to>
      <xdr:col>14</xdr:col>
      <xdr:colOff>381001</xdr:colOff>
      <xdr:row>11</xdr:row>
      <xdr:rowOff>102097</xdr:rowOff>
    </xdr:to>
    <xdr:sp macro="" textlink="mttpat">
      <xdr:nvSpPr>
        <xdr:cNvPr id="28" name="ZoneTexte 27">
          <a:extLst>
            <a:ext uri="{FF2B5EF4-FFF2-40B4-BE49-F238E27FC236}">
              <a16:creationId xmlns:a16="http://schemas.microsoft.com/office/drawing/2014/main" id="{B27A2819-B9B3-4B71-9DE9-4572D0FE7ACA}"/>
            </a:ext>
          </a:extLst>
        </xdr:cNvPr>
        <xdr:cNvSpPr txBox="1"/>
      </xdr:nvSpPr>
      <xdr:spPr>
        <a:xfrm>
          <a:off x="5549154" y="1618128"/>
          <a:ext cx="1752600" cy="474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440194D-05CE-4442-A17F-08534BA095E7}" type="TxLink">
            <a:rPr lang="en-US" sz="1800" b="1" i="0" u="none" strike="noStrike" cap="none" spc="0">
              <a:ln w="0"/>
              <a:solidFill>
                <a:schemeClr val="tx2">
                  <a:lumMod val="75000"/>
                </a:schemeClr>
              </a:solidFill>
              <a:effectLst>
                <a:outerShdw blurRad="38100" dist="19050" dir="2700000" algn="tl" rotWithShape="0">
                  <a:schemeClr val="dk1">
                    <a:alpha val="40000"/>
                  </a:schemeClr>
                </a:outerShdw>
              </a:effectLst>
              <a:latin typeface="Calibri"/>
              <a:ea typeface="Calibri"/>
              <a:cs typeface="Calibri"/>
            </a:rPr>
            <a:pPr algn="ctr"/>
            <a:t>121 310 €</a:t>
          </a:fld>
          <a:endParaRPr lang="fr-FR" sz="4000" b="1" cap="none" spc="0">
            <a:ln w="0"/>
            <a:solidFill>
              <a:schemeClr val="tx2">
                <a:lumMod val="75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editAs="oneCell">
    <xdr:from>
      <xdr:col>0</xdr:col>
      <xdr:colOff>80683</xdr:colOff>
      <xdr:row>13</xdr:row>
      <xdr:rowOff>80682</xdr:rowOff>
    </xdr:from>
    <xdr:to>
      <xdr:col>1</xdr:col>
      <xdr:colOff>188260</xdr:colOff>
      <xdr:row>15</xdr:row>
      <xdr:rowOff>8964</xdr:rowOff>
    </xdr:to>
    <xdr:pic>
      <xdr:nvPicPr>
        <xdr:cNvPr id="40" name="Image 39">
          <a:extLst>
            <a:ext uri="{FF2B5EF4-FFF2-40B4-BE49-F238E27FC236}">
              <a16:creationId xmlns:a16="http://schemas.microsoft.com/office/drawing/2014/main" id="{66D4AF2E-FF9B-4FB8-A72C-4DAF5965B983}"/>
            </a:ext>
          </a:extLst>
        </xdr:cNvPr>
        <xdr:cNvPicPr>
          <a:picLocks noChangeAspect="1"/>
        </xdr:cNvPicPr>
      </xdr:nvPicPr>
      <xdr:blipFill>
        <a:blip xmlns:r="http://schemas.openxmlformats.org/officeDocument/2006/relationships" r:embed="rId9"/>
        <a:stretch>
          <a:fillRect/>
        </a:stretch>
      </xdr:blipFill>
      <xdr:spPr>
        <a:xfrm>
          <a:off x="80683" y="2474258"/>
          <a:ext cx="313765" cy="313765"/>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0.04499</cdr:x>
      <cdr:y>0.77234</cdr:y>
    </cdr:from>
    <cdr:to>
      <cdr:x>0.94168</cdr:x>
      <cdr:y>1</cdr:y>
    </cdr:to>
    <cdr:pic>
      <cdr:nvPicPr>
        <cdr:cNvPr id="2" name="Image 1">
          <a:extLst xmlns:a="http://schemas.openxmlformats.org/drawingml/2006/main">
            <a:ext uri="{FF2B5EF4-FFF2-40B4-BE49-F238E27FC236}">
              <a16:creationId xmlns:a16="http://schemas.microsoft.com/office/drawing/2014/main" id="{3587B5D7-06E3-4C0C-AB56-2FA2266011F6}"/>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srcRect xmlns:a="http://schemas.openxmlformats.org/drawingml/2006/main" l="8188" t="74552" r="3951" b="3677"/>
        <a:stretch xmlns:a="http://schemas.openxmlformats.org/drawingml/2006/main">
          <a:fillRect/>
        </a:stretch>
      </cdr:blipFill>
      <cdr:spPr>
        <a:xfrm xmlns:a="http://schemas.openxmlformats.org/drawingml/2006/main">
          <a:off x="237067" y="1895686"/>
          <a:ext cx="4724401" cy="558800"/>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xdr:from>
      <xdr:col>12</xdr:col>
      <xdr:colOff>110062</xdr:colOff>
      <xdr:row>97</xdr:row>
      <xdr:rowOff>42340</xdr:rowOff>
    </xdr:from>
    <xdr:to>
      <xdr:col>18</xdr:col>
      <xdr:colOff>364062</xdr:colOff>
      <xdr:row>102</xdr:row>
      <xdr:rowOff>42338</xdr:rowOff>
    </xdr:to>
    <xdr:sp macro="" textlink="">
      <xdr:nvSpPr>
        <xdr:cNvPr id="36" name="Flèche : double flèche horizontale 35">
          <a:extLst>
            <a:ext uri="{FF2B5EF4-FFF2-40B4-BE49-F238E27FC236}">
              <a16:creationId xmlns:a16="http://schemas.microsoft.com/office/drawing/2014/main" id="{00000000-0008-0000-0C00-000024000000}"/>
            </a:ext>
          </a:extLst>
        </xdr:cNvPr>
        <xdr:cNvSpPr/>
      </xdr:nvSpPr>
      <xdr:spPr>
        <a:xfrm>
          <a:off x="5164662" y="14511873"/>
          <a:ext cx="2463800" cy="931332"/>
        </a:xfrm>
        <a:prstGeom prst="leftRightArrow">
          <a:avLst/>
        </a:prstGeom>
        <a:solidFill>
          <a:schemeClr val="accent1"/>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101600</xdr:colOff>
      <xdr:row>81</xdr:row>
      <xdr:rowOff>50801</xdr:rowOff>
    </xdr:from>
    <xdr:to>
      <xdr:col>18</xdr:col>
      <xdr:colOff>355600</xdr:colOff>
      <xdr:row>86</xdr:row>
      <xdr:rowOff>50802</xdr:rowOff>
    </xdr:to>
    <xdr:sp macro="" textlink="">
      <xdr:nvSpPr>
        <xdr:cNvPr id="35" name="Flèche : double flèche horizontale 34">
          <a:extLst>
            <a:ext uri="{FF2B5EF4-FFF2-40B4-BE49-F238E27FC236}">
              <a16:creationId xmlns:a16="http://schemas.microsoft.com/office/drawing/2014/main" id="{00000000-0008-0000-0C00-000023000000}"/>
            </a:ext>
          </a:extLst>
        </xdr:cNvPr>
        <xdr:cNvSpPr/>
      </xdr:nvSpPr>
      <xdr:spPr>
        <a:xfrm>
          <a:off x="5156200" y="11540068"/>
          <a:ext cx="2463800" cy="931334"/>
        </a:xfrm>
        <a:prstGeom prst="leftRightArrow">
          <a:avLst/>
        </a:prstGeom>
        <a:solidFill>
          <a:schemeClr val="accent2"/>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76198</xdr:colOff>
      <xdr:row>64</xdr:row>
      <xdr:rowOff>169343</xdr:rowOff>
    </xdr:from>
    <xdr:to>
      <xdr:col>18</xdr:col>
      <xdr:colOff>330198</xdr:colOff>
      <xdr:row>70</xdr:row>
      <xdr:rowOff>127010</xdr:rowOff>
    </xdr:to>
    <xdr:sp macro="" textlink="">
      <xdr:nvSpPr>
        <xdr:cNvPr id="34" name="Flèche : double flèche horizontale 33">
          <a:extLst>
            <a:ext uri="{FF2B5EF4-FFF2-40B4-BE49-F238E27FC236}">
              <a16:creationId xmlns:a16="http://schemas.microsoft.com/office/drawing/2014/main" id="{00000000-0008-0000-0C00-000022000000}"/>
            </a:ext>
          </a:extLst>
        </xdr:cNvPr>
        <xdr:cNvSpPr/>
      </xdr:nvSpPr>
      <xdr:spPr>
        <a:xfrm>
          <a:off x="5130798" y="8636010"/>
          <a:ext cx="2463800" cy="931333"/>
        </a:xfrm>
        <a:prstGeom prst="leftRightArrow">
          <a:avLst/>
        </a:prstGeom>
        <a:solidFill>
          <a:schemeClr val="bg2"/>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42332</xdr:colOff>
      <xdr:row>49</xdr:row>
      <xdr:rowOff>101608</xdr:rowOff>
    </xdr:from>
    <xdr:to>
      <xdr:col>18</xdr:col>
      <xdr:colOff>296332</xdr:colOff>
      <xdr:row>54</xdr:row>
      <xdr:rowOff>101608</xdr:rowOff>
    </xdr:to>
    <xdr:sp macro="" textlink="">
      <xdr:nvSpPr>
        <xdr:cNvPr id="33" name="Flèche : double flèche horizontale 32">
          <a:extLst>
            <a:ext uri="{FF2B5EF4-FFF2-40B4-BE49-F238E27FC236}">
              <a16:creationId xmlns:a16="http://schemas.microsoft.com/office/drawing/2014/main" id="{00000000-0008-0000-0C00-000021000000}"/>
            </a:ext>
          </a:extLst>
        </xdr:cNvPr>
        <xdr:cNvSpPr/>
      </xdr:nvSpPr>
      <xdr:spPr>
        <a:xfrm>
          <a:off x="5096932" y="5833541"/>
          <a:ext cx="2463800" cy="931334"/>
        </a:xfrm>
        <a:prstGeom prst="leftRightArrow">
          <a:avLst/>
        </a:prstGeom>
        <a:solidFill>
          <a:schemeClr val="accent2">
            <a:lumMod val="90000"/>
          </a:schemeClr>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60476</xdr:colOff>
      <xdr:row>19</xdr:row>
      <xdr:rowOff>3931</xdr:rowOff>
    </xdr:from>
    <xdr:to>
      <xdr:col>18</xdr:col>
      <xdr:colOff>314476</xdr:colOff>
      <xdr:row>23</xdr:row>
      <xdr:rowOff>160262</xdr:rowOff>
    </xdr:to>
    <xdr:sp macro="" textlink="">
      <xdr:nvSpPr>
        <xdr:cNvPr id="23" name="Flèche : double flèche horizontale 22">
          <a:extLst>
            <a:ext uri="{FF2B5EF4-FFF2-40B4-BE49-F238E27FC236}">
              <a16:creationId xmlns:a16="http://schemas.microsoft.com/office/drawing/2014/main" id="{00000000-0008-0000-0C00-000017000000}"/>
            </a:ext>
          </a:extLst>
        </xdr:cNvPr>
        <xdr:cNvSpPr/>
      </xdr:nvSpPr>
      <xdr:spPr>
        <a:xfrm>
          <a:off x="5601305" y="3868360"/>
          <a:ext cx="2463800" cy="907445"/>
        </a:xfrm>
        <a:prstGeom prst="leftRightArrow">
          <a:avLst/>
        </a:prstGeom>
        <a:solidFill>
          <a:schemeClr val="accent2">
            <a:lumMod val="75000"/>
          </a:schemeClr>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6</xdr:col>
      <xdr:colOff>265358</xdr:colOff>
      <xdr:row>4</xdr:row>
      <xdr:rowOff>11755</xdr:rowOff>
    </xdr:from>
    <xdr:to>
      <xdr:col>11</xdr:col>
      <xdr:colOff>451626</xdr:colOff>
      <xdr:row>5</xdr:row>
      <xdr:rowOff>143435</xdr:rowOff>
    </xdr:to>
    <xdr:sp macro="" textlink="">
      <xdr:nvSpPr>
        <xdr:cNvPr id="8" name="ZoneTexte 7">
          <a:extLst>
            <a:ext uri="{FF2B5EF4-FFF2-40B4-BE49-F238E27FC236}">
              <a16:creationId xmlns:a16="http://schemas.microsoft.com/office/drawing/2014/main" id="{00000000-0008-0000-0C00-000008000000}"/>
            </a:ext>
          </a:extLst>
        </xdr:cNvPr>
        <xdr:cNvSpPr txBox="1"/>
      </xdr:nvSpPr>
      <xdr:spPr>
        <a:xfrm>
          <a:off x="2766511" y="863402"/>
          <a:ext cx="3297021" cy="400621"/>
        </a:xfrm>
        <a:prstGeom prst="snip2SameRect">
          <a:avLst/>
        </a:prstGeom>
        <a:solidFill>
          <a:schemeClr val="accent3">
            <a:lumMod val="50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solidFill>
                <a:schemeClr val="bg1"/>
              </a:solidFill>
              <a:latin typeface="Corbel" panose="020B0503020204020204" pitchFamily="34" charset="0"/>
            </a:rPr>
            <a:t>Mon </a:t>
          </a:r>
          <a:r>
            <a:rPr lang="fr-FR" sz="1600" b="1" baseline="0">
              <a:solidFill>
                <a:schemeClr val="bg1"/>
              </a:solidFill>
              <a:latin typeface="Corbel" panose="020B0503020204020204" pitchFamily="34" charset="0"/>
            </a:rPr>
            <a:t>patrimoine actuel net</a:t>
          </a:r>
          <a:endParaRPr lang="fr-FR" sz="1600" b="1">
            <a:solidFill>
              <a:schemeClr val="bg1"/>
            </a:solidFill>
            <a:latin typeface="Corbel" panose="020B0503020204020204" pitchFamily="34" charset="0"/>
          </a:endParaRPr>
        </a:p>
      </xdr:txBody>
    </xdr:sp>
    <xdr:clientData/>
  </xdr:twoCellAnchor>
  <xdr:twoCellAnchor>
    <xdr:from>
      <xdr:col>3</xdr:col>
      <xdr:colOff>65314</xdr:colOff>
      <xdr:row>44</xdr:row>
      <xdr:rowOff>174179</xdr:rowOff>
    </xdr:from>
    <xdr:to>
      <xdr:col>12</xdr:col>
      <xdr:colOff>546709</xdr:colOff>
      <xdr:row>58</xdr:row>
      <xdr:rowOff>168130</xdr:rowOff>
    </xdr:to>
    <xdr:graphicFrame macro="">
      <xdr:nvGraphicFramePr>
        <xdr:cNvPr id="3" name="Graphique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326571</xdr:colOff>
      <xdr:row>92</xdr:row>
      <xdr:rowOff>93132</xdr:rowOff>
    </xdr:from>
    <xdr:to>
      <xdr:col>11</xdr:col>
      <xdr:colOff>347134</xdr:colOff>
      <xdr:row>108</xdr:row>
      <xdr:rowOff>32657</xdr:rowOff>
    </xdr:to>
    <xdr:graphicFrame macro="">
      <xdr:nvGraphicFramePr>
        <xdr:cNvPr id="18" name="Graphique 17">
          <a:extLst>
            <a:ext uri="{FF2B5EF4-FFF2-40B4-BE49-F238E27FC236}">
              <a16:creationId xmlns:a16="http://schemas.microsoft.com/office/drawing/2014/main" id="{00000000-0008-0000-0C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119743</xdr:colOff>
      <xdr:row>76</xdr:row>
      <xdr:rowOff>110067</xdr:rowOff>
    </xdr:from>
    <xdr:to>
      <xdr:col>11</xdr:col>
      <xdr:colOff>544286</xdr:colOff>
      <xdr:row>91</xdr:row>
      <xdr:rowOff>160867</xdr:rowOff>
    </xdr:to>
    <xdr:graphicFrame macro="">
      <xdr:nvGraphicFramePr>
        <xdr:cNvPr id="19" name="Graphique 18">
          <a:extLst>
            <a:ext uri="{FF2B5EF4-FFF2-40B4-BE49-F238E27FC236}">
              <a16:creationId xmlns:a16="http://schemas.microsoft.com/office/drawing/2014/main" id="{00000000-0008-0000-0C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228600</xdr:colOff>
      <xdr:row>12</xdr:row>
      <xdr:rowOff>74993</xdr:rowOff>
    </xdr:from>
    <xdr:to>
      <xdr:col>12</xdr:col>
      <xdr:colOff>468084</xdr:colOff>
      <xdr:row>29</xdr:row>
      <xdr:rowOff>41126</xdr:rowOff>
    </xdr:to>
    <xdr:graphicFrame macro="">
      <xdr:nvGraphicFramePr>
        <xdr:cNvPr id="6" name="Graphique 5">
          <a:extLst>
            <a:ext uri="{FF2B5EF4-FFF2-40B4-BE49-F238E27FC236}">
              <a16:creationId xmlns:a16="http://schemas.microsoft.com/office/drawing/2014/main" id="{00000000-0008-0000-0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382208</xdr:colOff>
      <xdr:row>20</xdr:row>
      <xdr:rowOff>18746</xdr:rowOff>
    </xdr:from>
    <xdr:to>
      <xdr:col>17</xdr:col>
      <xdr:colOff>276376</xdr:colOff>
      <xdr:row>22</xdr:row>
      <xdr:rowOff>158144</xdr:rowOff>
    </xdr:to>
    <xdr:sp macro="" textlink="">
      <xdr:nvSpPr>
        <xdr:cNvPr id="17" name="ZoneTexte 16">
          <a:extLst>
            <a:ext uri="{FF2B5EF4-FFF2-40B4-BE49-F238E27FC236}">
              <a16:creationId xmlns:a16="http://schemas.microsoft.com/office/drawing/2014/main" id="{00000000-0008-0000-0C00-000011000000}"/>
            </a:ext>
          </a:extLst>
        </xdr:cNvPr>
        <xdr:cNvSpPr txBox="1"/>
      </xdr:nvSpPr>
      <xdr:spPr>
        <a:xfrm>
          <a:off x="5923037" y="4068232"/>
          <a:ext cx="1777396" cy="509512"/>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grandes classes d'actifs</a:t>
          </a:r>
        </a:p>
      </xdr:txBody>
    </xdr:sp>
    <xdr:clientData/>
  </xdr:twoCellAnchor>
  <xdr:twoCellAnchor>
    <xdr:from>
      <xdr:col>13</xdr:col>
      <xdr:colOff>59263</xdr:colOff>
      <xdr:row>50</xdr:row>
      <xdr:rowOff>67741</xdr:rowOff>
    </xdr:from>
    <xdr:to>
      <xdr:col>16</xdr:col>
      <xdr:colOff>296330</xdr:colOff>
      <xdr:row>53</xdr:row>
      <xdr:rowOff>93141</xdr:rowOff>
    </xdr:to>
    <xdr:sp macro="" textlink="">
      <xdr:nvSpPr>
        <xdr:cNvPr id="25" name="ZoneTexte 24">
          <a:extLst>
            <a:ext uri="{FF2B5EF4-FFF2-40B4-BE49-F238E27FC236}">
              <a16:creationId xmlns:a16="http://schemas.microsoft.com/office/drawing/2014/main" id="{00000000-0008-0000-0C00-000019000000}"/>
            </a:ext>
          </a:extLst>
        </xdr:cNvPr>
        <xdr:cNvSpPr txBox="1"/>
      </xdr:nvSpPr>
      <xdr:spPr>
        <a:xfrm>
          <a:off x="5731930" y="5985941"/>
          <a:ext cx="1168400" cy="584200"/>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tx1"/>
              </a:solidFill>
            </a:rPr>
            <a:t>Par volatilité</a:t>
          </a:r>
        </a:p>
      </xdr:txBody>
    </xdr:sp>
    <xdr:clientData/>
  </xdr:twoCellAnchor>
  <xdr:twoCellAnchor>
    <xdr:from>
      <xdr:col>13</xdr:col>
      <xdr:colOff>152397</xdr:colOff>
      <xdr:row>82</xdr:row>
      <xdr:rowOff>25402</xdr:rowOff>
    </xdr:from>
    <xdr:to>
      <xdr:col>17</xdr:col>
      <xdr:colOff>50797</xdr:colOff>
      <xdr:row>85</xdr:row>
      <xdr:rowOff>50802</xdr:rowOff>
    </xdr:to>
    <xdr:sp macro="" textlink="">
      <xdr:nvSpPr>
        <xdr:cNvPr id="21" name="ZoneTexte 20">
          <a:extLst>
            <a:ext uri="{FF2B5EF4-FFF2-40B4-BE49-F238E27FC236}">
              <a16:creationId xmlns:a16="http://schemas.microsoft.com/office/drawing/2014/main" id="{00000000-0008-0000-0C00-000015000000}"/>
            </a:ext>
          </a:extLst>
        </xdr:cNvPr>
        <xdr:cNvSpPr txBox="1"/>
      </xdr:nvSpPr>
      <xdr:spPr>
        <a:xfrm>
          <a:off x="5825064" y="11700935"/>
          <a:ext cx="1168400" cy="584200"/>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liquidité</a:t>
          </a:r>
        </a:p>
      </xdr:txBody>
    </xdr:sp>
    <xdr:clientData/>
  </xdr:twoCellAnchor>
  <xdr:twoCellAnchor>
    <xdr:from>
      <xdr:col>12</xdr:col>
      <xdr:colOff>491671</xdr:colOff>
      <xdr:row>98</xdr:row>
      <xdr:rowOff>3632</xdr:rowOff>
    </xdr:from>
    <xdr:to>
      <xdr:col>17</xdr:col>
      <xdr:colOff>286356</xdr:colOff>
      <xdr:row>101</xdr:row>
      <xdr:rowOff>29032</xdr:rowOff>
    </xdr:to>
    <xdr:sp macro="" textlink="">
      <xdr:nvSpPr>
        <xdr:cNvPr id="26" name="ZoneTexte 25">
          <a:extLst>
            <a:ext uri="{FF2B5EF4-FFF2-40B4-BE49-F238E27FC236}">
              <a16:creationId xmlns:a16="http://schemas.microsoft.com/office/drawing/2014/main" id="{00000000-0008-0000-0C00-00001A000000}"/>
            </a:ext>
          </a:extLst>
        </xdr:cNvPr>
        <xdr:cNvSpPr txBox="1"/>
      </xdr:nvSpPr>
      <xdr:spPr>
        <a:xfrm>
          <a:off x="6032500" y="18825032"/>
          <a:ext cx="1677913" cy="613229"/>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durée d'investissement</a:t>
          </a:r>
        </a:p>
      </xdr:txBody>
    </xdr:sp>
    <xdr:clientData/>
  </xdr:twoCellAnchor>
  <xdr:twoCellAnchor>
    <xdr:from>
      <xdr:col>13</xdr:col>
      <xdr:colOff>110063</xdr:colOff>
      <xdr:row>65</xdr:row>
      <xdr:rowOff>143940</xdr:rowOff>
    </xdr:from>
    <xdr:to>
      <xdr:col>17</xdr:col>
      <xdr:colOff>8463</xdr:colOff>
      <xdr:row>69</xdr:row>
      <xdr:rowOff>127006</xdr:rowOff>
    </xdr:to>
    <xdr:sp macro="" textlink="">
      <xdr:nvSpPr>
        <xdr:cNvPr id="28" name="ZoneTexte 27">
          <a:extLst>
            <a:ext uri="{FF2B5EF4-FFF2-40B4-BE49-F238E27FC236}">
              <a16:creationId xmlns:a16="http://schemas.microsoft.com/office/drawing/2014/main" id="{00000000-0008-0000-0C00-00001C000000}"/>
            </a:ext>
          </a:extLst>
        </xdr:cNvPr>
        <xdr:cNvSpPr txBox="1"/>
      </xdr:nvSpPr>
      <xdr:spPr>
        <a:xfrm>
          <a:off x="5782730" y="8796873"/>
          <a:ext cx="1168400" cy="584200"/>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type de gestion</a:t>
          </a:r>
        </a:p>
      </xdr:txBody>
    </xdr:sp>
    <xdr:clientData/>
  </xdr:twoCellAnchor>
  <xdr:twoCellAnchor>
    <xdr:from>
      <xdr:col>3</xdr:col>
      <xdr:colOff>283028</xdr:colOff>
      <xdr:row>60</xdr:row>
      <xdr:rowOff>84672</xdr:rowOff>
    </xdr:from>
    <xdr:to>
      <xdr:col>12</xdr:col>
      <xdr:colOff>199577</xdr:colOff>
      <xdr:row>75</xdr:row>
      <xdr:rowOff>152400</xdr:rowOff>
    </xdr:to>
    <xdr:graphicFrame macro="">
      <xdr:nvGraphicFramePr>
        <xdr:cNvPr id="29" name="Graphique 28">
          <a:extLst>
            <a:ext uri="{FF2B5EF4-FFF2-40B4-BE49-F238E27FC236}">
              <a16:creationId xmlns:a16="http://schemas.microsoft.com/office/drawing/2014/main" id="{00000000-0008-0000-0C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211668</xdr:colOff>
      <xdr:row>9</xdr:row>
      <xdr:rowOff>59266</xdr:rowOff>
    </xdr:from>
    <xdr:to>
      <xdr:col>20</xdr:col>
      <xdr:colOff>59267</xdr:colOff>
      <xdr:row>10</xdr:row>
      <xdr:rowOff>93133</xdr:rowOff>
    </xdr:to>
    <xdr:sp macro="" textlink="">
      <xdr:nvSpPr>
        <xdr:cNvPr id="44" name="ZoneTexte 43">
          <a:extLst>
            <a:ext uri="{FF2B5EF4-FFF2-40B4-BE49-F238E27FC236}">
              <a16:creationId xmlns:a16="http://schemas.microsoft.com/office/drawing/2014/main" id="{00000000-0008-0000-0C00-00002C000000}"/>
            </a:ext>
          </a:extLst>
        </xdr:cNvPr>
        <xdr:cNvSpPr txBox="1"/>
      </xdr:nvSpPr>
      <xdr:spPr>
        <a:xfrm>
          <a:off x="8153401" y="2015066"/>
          <a:ext cx="64346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BRUTE</a:t>
          </a:r>
        </a:p>
      </xdr:txBody>
    </xdr:sp>
    <xdr:clientData/>
  </xdr:twoCellAnchor>
  <xdr:twoCellAnchor>
    <xdr:from>
      <xdr:col>22</xdr:col>
      <xdr:colOff>254001</xdr:colOff>
      <xdr:row>9</xdr:row>
      <xdr:rowOff>25399</xdr:rowOff>
    </xdr:from>
    <xdr:to>
      <xdr:col>24</xdr:col>
      <xdr:colOff>67734</xdr:colOff>
      <xdr:row>10</xdr:row>
      <xdr:rowOff>59266</xdr:rowOff>
    </xdr:to>
    <xdr:sp macro="" textlink="">
      <xdr:nvSpPr>
        <xdr:cNvPr id="47" name="ZoneTexte 46">
          <a:extLst>
            <a:ext uri="{FF2B5EF4-FFF2-40B4-BE49-F238E27FC236}">
              <a16:creationId xmlns:a16="http://schemas.microsoft.com/office/drawing/2014/main" id="{00000000-0008-0000-0C00-00002F000000}"/>
            </a:ext>
          </a:extLst>
        </xdr:cNvPr>
        <xdr:cNvSpPr txBox="1"/>
      </xdr:nvSpPr>
      <xdr:spPr>
        <a:xfrm>
          <a:off x="9812868" y="1981199"/>
          <a:ext cx="64346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NETTE</a:t>
          </a:r>
        </a:p>
      </xdr:txBody>
    </xdr:sp>
    <xdr:clientData/>
  </xdr:twoCellAnchor>
  <xdr:twoCellAnchor>
    <xdr:from>
      <xdr:col>7</xdr:col>
      <xdr:colOff>8468</xdr:colOff>
      <xdr:row>9</xdr:row>
      <xdr:rowOff>33866</xdr:rowOff>
    </xdr:from>
    <xdr:to>
      <xdr:col>8</xdr:col>
      <xdr:colOff>33867</xdr:colOff>
      <xdr:row>10</xdr:row>
      <xdr:rowOff>67733</xdr:rowOff>
    </xdr:to>
    <xdr:sp macro="" textlink="">
      <xdr:nvSpPr>
        <xdr:cNvPr id="53" name="ZoneTexte 52">
          <a:extLst>
            <a:ext uri="{FF2B5EF4-FFF2-40B4-BE49-F238E27FC236}">
              <a16:creationId xmlns:a16="http://schemas.microsoft.com/office/drawing/2014/main" id="{00000000-0008-0000-0C00-000035000000}"/>
            </a:ext>
          </a:extLst>
        </xdr:cNvPr>
        <xdr:cNvSpPr txBox="1"/>
      </xdr:nvSpPr>
      <xdr:spPr>
        <a:xfrm>
          <a:off x="2235201" y="1989666"/>
          <a:ext cx="64346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BRUTE</a:t>
          </a:r>
        </a:p>
      </xdr:txBody>
    </xdr:sp>
    <xdr:clientData/>
  </xdr:twoCellAnchor>
  <xdr:twoCellAnchor>
    <xdr:from>
      <xdr:col>10</xdr:col>
      <xdr:colOff>76201</xdr:colOff>
      <xdr:row>8</xdr:row>
      <xdr:rowOff>194732</xdr:rowOff>
    </xdr:from>
    <xdr:to>
      <xdr:col>11</xdr:col>
      <xdr:colOff>101601</xdr:colOff>
      <xdr:row>10</xdr:row>
      <xdr:rowOff>33866</xdr:rowOff>
    </xdr:to>
    <xdr:sp macro="" textlink="">
      <xdr:nvSpPr>
        <xdr:cNvPr id="55" name="ZoneTexte 54">
          <a:extLst>
            <a:ext uri="{FF2B5EF4-FFF2-40B4-BE49-F238E27FC236}">
              <a16:creationId xmlns:a16="http://schemas.microsoft.com/office/drawing/2014/main" id="{00000000-0008-0000-0C00-000037000000}"/>
            </a:ext>
          </a:extLst>
        </xdr:cNvPr>
        <xdr:cNvSpPr txBox="1"/>
      </xdr:nvSpPr>
      <xdr:spPr>
        <a:xfrm>
          <a:off x="3894668" y="1955799"/>
          <a:ext cx="64346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fr-FR" sz="1100" b="1" i="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NETTE</a:t>
          </a:r>
        </a:p>
      </xdr:txBody>
    </xdr:sp>
    <xdr:clientData/>
  </xdr:twoCellAnchor>
  <xdr:twoCellAnchor>
    <xdr:from>
      <xdr:col>11</xdr:col>
      <xdr:colOff>609600</xdr:colOff>
      <xdr:row>34</xdr:row>
      <xdr:rowOff>133350</xdr:rowOff>
    </xdr:from>
    <xdr:to>
      <xdr:col>18</xdr:col>
      <xdr:colOff>244475</xdr:colOff>
      <xdr:row>39</xdr:row>
      <xdr:rowOff>133350</xdr:rowOff>
    </xdr:to>
    <xdr:sp macro="" textlink="">
      <xdr:nvSpPr>
        <xdr:cNvPr id="7" name="Flèche : double flèche horizontale 6">
          <a:extLst>
            <a:ext uri="{FF2B5EF4-FFF2-40B4-BE49-F238E27FC236}">
              <a16:creationId xmlns:a16="http://schemas.microsoft.com/office/drawing/2014/main" id="{00000000-0008-0000-0C00-000007000000}"/>
            </a:ext>
          </a:extLst>
        </xdr:cNvPr>
        <xdr:cNvSpPr/>
      </xdr:nvSpPr>
      <xdr:spPr>
        <a:xfrm>
          <a:off x="5553075" y="6181725"/>
          <a:ext cx="2463800" cy="904875"/>
        </a:xfrm>
        <a:prstGeom prst="leftRightArrow">
          <a:avLst/>
        </a:prstGeom>
        <a:solidFill>
          <a:srgbClr val="65A5A6"/>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473013</xdr:colOff>
      <xdr:row>35</xdr:row>
      <xdr:rowOff>127126</xdr:rowOff>
    </xdr:from>
    <xdr:to>
      <xdr:col>17</xdr:col>
      <xdr:colOff>123764</xdr:colOff>
      <xdr:row>38</xdr:row>
      <xdr:rowOff>143435</xdr:rowOff>
    </xdr:to>
    <xdr:sp macro="" textlink="">
      <xdr:nvSpPr>
        <xdr:cNvPr id="11" name="ZoneTexte 10">
          <a:extLst>
            <a:ext uri="{FF2B5EF4-FFF2-40B4-BE49-F238E27FC236}">
              <a16:creationId xmlns:a16="http://schemas.microsoft.com/office/drawing/2014/main" id="{00000000-0008-0000-0C00-00000B000000}"/>
            </a:ext>
          </a:extLst>
        </xdr:cNvPr>
        <xdr:cNvSpPr txBox="1"/>
      </xdr:nvSpPr>
      <xdr:spPr>
        <a:xfrm>
          <a:off x="6766237" y="6635502"/>
          <a:ext cx="1694703" cy="554192"/>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ysClr val="windowText" lastClr="000000"/>
              </a:solidFill>
            </a:rPr>
            <a:t>Par exposition au risque</a:t>
          </a:r>
        </a:p>
      </xdr:txBody>
    </xdr:sp>
    <xdr:clientData/>
  </xdr:twoCellAnchor>
  <xdr:twoCellAnchor>
    <xdr:from>
      <xdr:col>3</xdr:col>
      <xdr:colOff>43542</xdr:colOff>
      <xdr:row>29</xdr:row>
      <xdr:rowOff>93208</xdr:rowOff>
    </xdr:from>
    <xdr:to>
      <xdr:col>12</xdr:col>
      <xdr:colOff>435427</xdr:colOff>
      <xdr:row>44</xdr:row>
      <xdr:rowOff>109612</xdr:rowOff>
    </xdr:to>
    <xdr:graphicFrame macro="">
      <xdr:nvGraphicFramePr>
        <xdr:cNvPr id="12" name="Graphique 11">
          <a:extLst>
            <a:ext uri="{FF2B5EF4-FFF2-40B4-BE49-F238E27FC236}">
              <a16:creationId xmlns:a16="http://schemas.microsoft.com/office/drawing/2014/main" id="{00000000-0008-0000-0C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130629</xdr:colOff>
      <xdr:row>0</xdr:row>
      <xdr:rowOff>119743</xdr:rowOff>
    </xdr:from>
    <xdr:to>
      <xdr:col>1</xdr:col>
      <xdr:colOff>449654</xdr:colOff>
      <xdr:row>3</xdr:row>
      <xdr:rowOff>20746</xdr:rowOff>
    </xdr:to>
    <xdr:pic>
      <xdr:nvPicPr>
        <xdr:cNvPr id="22" name="Image 21">
          <a:hlinkClick xmlns:r="http://schemas.openxmlformats.org/officeDocument/2006/relationships" r:id="rId7"/>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0629" y="119743"/>
          <a:ext cx="606920" cy="631371"/>
        </a:xfrm>
        <a:prstGeom prst="rect">
          <a:avLst/>
        </a:prstGeom>
      </xdr:spPr>
    </xdr:pic>
    <xdr:clientData/>
  </xdr:twoCellAnchor>
  <xdr:twoCellAnchor editAs="oneCell">
    <xdr:from>
      <xdr:col>2</xdr:col>
      <xdr:colOff>62291</xdr:colOff>
      <xdr:row>0</xdr:row>
      <xdr:rowOff>141515</xdr:rowOff>
    </xdr:from>
    <xdr:to>
      <xdr:col>3</xdr:col>
      <xdr:colOff>177970</xdr:colOff>
      <xdr:row>3</xdr:row>
      <xdr:rowOff>7307</xdr:rowOff>
    </xdr:to>
    <xdr:pic>
      <xdr:nvPicPr>
        <xdr:cNvPr id="9" name="Imagen 8">
          <a:hlinkClick xmlns:r="http://schemas.openxmlformats.org/officeDocument/2006/relationships" r:id="rId7"/>
          <a:extLst>
            <a:ext uri="{FF2B5EF4-FFF2-40B4-BE49-F238E27FC236}">
              <a16:creationId xmlns:a16="http://schemas.microsoft.com/office/drawing/2014/main" id="{00000000-0008-0000-0C00-000009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869" r="79974"/>
        <a:stretch/>
      </xdr:blipFill>
      <xdr:spPr>
        <a:xfrm>
          <a:off x="758977" y="141515"/>
          <a:ext cx="656165" cy="611400"/>
        </a:xfrm>
        <a:prstGeom prst="rect">
          <a:avLst/>
        </a:prstGeom>
      </xdr:spPr>
    </xdr:pic>
    <xdr:clientData/>
  </xdr:twoCellAnchor>
  <xdr:twoCellAnchor>
    <xdr:from>
      <xdr:col>12</xdr:col>
      <xdr:colOff>54428</xdr:colOff>
      <xdr:row>6</xdr:row>
      <xdr:rowOff>21769</xdr:rowOff>
    </xdr:from>
    <xdr:to>
      <xdr:col>18</xdr:col>
      <xdr:colOff>308428</xdr:colOff>
      <xdr:row>10</xdr:row>
      <xdr:rowOff>145442</xdr:rowOff>
    </xdr:to>
    <xdr:sp macro="" textlink="">
      <xdr:nvSpPr>
        <xdr:cNvPr id="4" name="Flèche : double flèche horizontale 3">
          <a:extLst>
            <a:ext uri="{FF2B5EF4-FFF2-40B4-BE49-F238E27FC236}">
              <a16:creationId xmlns:a16="http://schemas.microsoft.com/office/drawing/2014/main" id="{AB18A619-3215-41D7-8997-548B2E29FD7B}"/>
            </a:ext>
          </a:extLst>
        </xdr:cNvPr>
        <xdr:cNvSpPr/>
      </xdr:nvSpPr>
      <xdr:spPr>
        <a:xfrm>
          <a:off x="5595257" y="1502226"/>
          <a:ext cx="2463800" cy="907445"/>
        </a:xfrm>
        <a:prstGeom prst="leftRightArrow">
          <a:avLst/>
        </a:prstGeom>
        <a:solidFill>
          <a:schemeClr val="accent4">
            <a:lumMod val="75000"/>
          </a:schemeClr>
        </a:solidFill>
        <a:ln w="28575">
          <a:noFill/>
        </a:ln>
        <a:effectLst/>
        <a:scene3d>
          <a:camera prst="orthographicFront">
            <a:rot lat="0" lon="0" rev="0"/>
          </a:camera>
          <a:lightRig rig="contrasting" dir="t">
            <a:rot lat="0" lon="0" rev="7800000"/>
          </a:lightRig>
        </a:scene3d>
        <a:sp3d>
          <a:bevelT w="139700" h="1397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fr-FR" sz="1100">
            <a:solidFill>
              <a:schemeClr val="lt1"/>
            </a:solidFill>
            <a:latin typeface="+mn-lt"/>
            <a:ea typeface="+mn-ea"/>
            <a:cs typeface="+mn-cs"/>
          </a:endParaRPr>
        </a:p>
      </xdr:txBody>
    </xdr:sp>
    <xdr:clientData/>
  </xdr:twoCellAnchor>
  <xdr:twoCellAnchor>
    <xdr:from>
      <xdr:col>12</xdr:col>
      <xdr:colOff>431799</xdr:colOff>
      <xdr:row>6</xdr:row>
      <xdr:rowOff>166183</xdr:rowOff>
    </xdr:from>
    <xdr:to>
      <xdr:col>17</xdr:col>
      <xdr:colOff>186265</xdr:colOff>
      <xdr:row>9</xdr:row>
      <xdr:rowOff>166183</xdr:rowOff>
    </xdr:to>
    <xdr:sp macro="" textlink="">
      <xdr:nvSpPr>
        <xdr:cNvPr id="42" name="ZoneTexte 41">
          <a:extLst>
            <a:ext uri="{FF2B5EF4-FFF2-40B4-BE49-F238E27FC236}">
              <a16:creationId xmlns:a16="http://schemas.microsoft.com/office/drawing/2014/main" id="{00000000-0008-0000-0C00-00002A000000}"/>
            </a:ext>
          </a:extLst>
        </xdr:cNvPr>
        <xdr:cNvSpPr txBox="1"/>
      </xdr:nvSpPr>
      <xdr:spPr>
        <a:xfrm>
          <a:off x="5972628" y="1646640"/>
          <a:ext cx="1637694" cy="587829"/>
        </a:xfrm>
        <a:prstGeom prst="rect">
          <a:avLst/>
        </a:prstGeom>
        <a:noFill/>
        <a:ln w="12700">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i="1">
              <a:solidFill>
                <a:schemeClr val="bg1"/>
              </a:solidFill>
              <a:latin typeface="+mn-lt"/>
            </a:rPr>
            <a:t>Performance</a:t>
          </a:r>
          <a:r>
            <a:rPr lang="fr-FR" sz="1100" b="1" i="1" baseline="0">
              <a:solidFill>
                <a:schemeClr val="bg1"/>
              </a:solidFill>
              <a:latin typeface="+mn-lt"/>
            </a:rPr>
            <a:t> moyenne théorique</a:t>
          </a:r>
          <a:endParaRPr lang="fr-FR" sz="1100" b="1" i="1">
            <a:solidFill>
              <a:schemeClr val="bg1"/>
            </a:solidFill>
            <a:latin typeface="+mn-lt"/>
          </a:endParaRPr>
        </a:p>
      </xdr:txBody>
    </xdr:sp>
    <xdr:clientData/>
  </xdr:twoCellAnchor>
  <xdr:twoCellAnchor>
    <xdr:from>
      <xdr:col>18</xdr:col>
      <xdr:colOff>493059</xdr:colOff>
      <xdr:row>3</xdr:row>
      <xdr:rowOff>116541</xdr:rowOff>
    </xdr:from>
    <xdr:to>
      <xdr:col>24</xdr:col>
      <xdr:colOff>383492</xdr:colOff>
      <xdr:row>5</xdr:row>
      <xdr:rowOff>122715</xdr:rowOff>
    </xdr:to>
    <xdr:sp macro="" textlink="">
      <xdr:nvSpPr>
        <xdr:cNvPr id="15" name="ZoneTexte 14">
          <a:extLst>
            <a:ext uri="{FF2B5EF4-FFF2-40B4-BE49-F238E27FC236}">
              <a16:creationId xmlns:a16="http://schemas.microsoft.com/office/drawing/2014/main" id="{B3FF9810-97D0-4BA7-9407-BE7368E1CB5D}"/>
            </a:ext>
          </a:extLst>
        </xdr:cNvPr>
        <xdr:cNvSpPr txBox="1"/>
      </xdr:nvSpPr>
      <xdr:spPr>
        <a:xfrm>
          <a:off x="8462683" y="806823"/>
          <a:ext cx="3019115" cy="400621"/>
        </a:xfrm>
        <a:prstGeom prst="snip2SameRect">
          <a:avLst/>
        </a:prstGeom>
        <a:solidFill>
          <a:schemeClr val="accent3">
            <a:lumMod val="50000"/>
          </a:schemeClr>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solidFill>
                <a:schemeClr val="bg1"/>
              </a:solidFill>
              <a:latin typeface="Corbel" panose="020B0503020204020204" pitchFamily="34" charset="0"/>
            </a:rPr>
            <a:t>Mon </a:t>
          </a:r>
          <a:r>
            <a:rPr lang="fr-FR" sz="1600" b="1" baseline="0">
              <a:solidFill>
                <a:schemeClr val="bg1"/>
              </a:solidFill>
              <a:latin typeface="Corbel" panose="020B0503020204020204" pitchFamily="34" charset="0"/>
            </a:rPr>
            <a:t>patrimoine cible</a:t>
          </a:r>
          <a:endParaRPr lang="fr-FR" sz="1600" b="1">
            <a:solidFill>
              <a:schemeClr val="bg1"/>
            </a:solidFill>
            <a:latin typeface="Corbel" panose="020B0503020204020204" pitchFamily="34" charset="0"/>
          </a:endParaRPr>
        </a:p>
      </xdr:txBody>
    </xdr:sp>
    <xdr:clientData/>
  </xdr:twoCellAnchor>
  <xdr:twoCellAnchor>
    <xdr:from>
      <xdr:col>6</xdr:col>
      <xdr:colOff>412376</xdr:colOff>
      <xdr:row>7</xdr:row>
      <xdr:rowOff>8963</xdr:rowOff>
    </xdr:from>
    <xdr:to>
      <xdr:col>8</xdr:col>
      <xdr:colOff>215153</xdr:colOff>
      <xdr:row>9</xdr:row>
      <xdr:rowOff>26892</xdr:rowOff>
    </xdr:to>
    <xdr:sp macro="" textlink="Perfreel">
      <xdr:nvSpPr>
        <xdr:cNvPr id="10" name="ZoneTexte 9">
          <a:extLst>
            <a:ext uri="{FF2B5EF4-FFF2-40B4-BE49-F238E27FC236}">
              <a16:creationId xmlns:a16="http://schemas.microsoft.com/office/drawing/2014/main" id="{B6714A68-815D-49B7-91C6-BA838CA52EF6}"/>
            </a:ext>
          </a:extLst>
        </xdr:cNvPr>
        <xdr:cNvSpPr txBox="1"/>
      </xdr:nvSpPr>
      <xdr:spPr>
        <a:xfrm>
          <a:off x="2913529" y="1532963"/>
          <a:ext cx="1165412" cy="394447"/>
        </a:xfrm>
        <a:prstGeom prst="roundRect">
          <a:avLst>
            <a:gd name="adj" fmla="val 50000"/>
          </a:avLst>
        </a:prstGeom>
        <a:solidFill>
          <a:schemeClr val="accent4">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6851D34B-195E-4E87-BAC6-1D06B98FEBB4}" type="TxLink">
            <a:rPr lang="en-US" sz="1400" b="0" i="0" u="none" strike="noStrike" cap="none" spc="0">
              <a:ln w="0"/>
              <a:solidFill>
                <a:schemeClr val="bg1"/>
              </a:solidFill>
              <a:effectLst/>
              <a:latin typeface="+mj-lt"/>
              <a:ea typeface="Calibri"/>
              <a:cs typeface="Segoe UI"/>
            </a:rPr>
            <a:pPr marL="0" indent="0" algn="ctr"/>
            <a:t>6,44%</a:t>
          </a:fld>
          <a:endParaRPr lang="fr-FR" sz="1600" b="1" i="0" u="none" strike="noStrike" cap="none" spc="0">
            <a:ln w="0"/>
            <a:solidFill>
              <a:schemeClr val="bg1"/>
            </a:solidFill>
            <a:effectLst/>
            <a:latin typeface="+mj-lt"/>
            <a:ea typeface="Calibri"/>
            <a:cs typeface="Calibri"/>
          </a:endParaRPr>
        </a:p>
      </xdr:txBody>
    </xdr:sp>
    <xdr:clientData/>
  </xdr:twoCellAnchor>
  <xdr:twoCellAnchor>
    <xdr:from>
      <xdr:col>9</xdr:col>
      <xdr:colOff>519953</xdr:colOff>
      <xdr:row>6</xdr:row>
      <xdr:rowOff>125505</xdr:rowOff>
    </xdr:from>
    <xdr:to>
      <xdr:col>11</xdr:col>
      <xdr:colOff>322730</xdr:colOff>
      <xdr:row>9</xdr:row>
      <xdr:rowOff>17928</xdr:rowOff>
    </xdr:to>
    <xdr:sp macro="" textlink="perfreelinfl">
      <xdr:nvSpPr>
        <xdr:cNvPr id="24" name="ZoneTexte 23">
          <a:extLst>
            <a:ext uri="{FF2B5EF4-FFF2-40B4-BE49-F238E27FC236}">
              <a16:creationId xmlns:a16="http://schemas.microsoft.com/office/drawing/2014/main" id="{542685BB-5931-4E46-ACD9-E88B57669A9A}"/>
            </a:ext>
          </a:extLst>
        </xdr:cNvPr>
        <xdr:cNvSpPr txBox="1"/>
      </xdr:nvSpPr>
      <xdr:spPr>
        <a:xfrm>
          <a:off x="4769224" y="1523999"/>
          <a:ext cx="1165412" cy="394447"/>
        </a:xfrm>
        <a:prstGeom prst="roundRect">
          <a:avLst>
            <a:gd name="adj" fmla="val 50000"/>
          </a:avLst>
        </a:prstGeom>
        <a:solidFill>
          <a:schemeClr val="accent4">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EC8BDB1E-AA1D-4CB4-B7E3-654FF0CB3922}" type="TxLink">
            <a:rPr lang="en-US" sz="1400" b="0" i="0" u="none" strike="noStrike" cap="none" spc="0">
              <a:ln w="0"/>
              <a:solidFill>
                <a:schemeClr val="bg1"/>
              </a:solidFill>
              <a:effectLst/>
              <a:latin typeface="+mj-lt"/>
              <a:ea typeface="Calibri"/>
              <a:cs typeface="Segoe UI"/>
            </a:rPr>
            <a:pPr marL="0" indent="0" algn="ctr"/>
            <a:t>4,44%</a:t>
          </a:fld>
          <a:endParaRPr lang="fr-FR" sz="2000" b="1" i="0" u="none" strike="noStrike" cap="none" spc="0">
            <a:ln w="0"/>
            <a:solidFill>
              <a:schemeClr val="bg1"/>
            </a:solidFill>
            <a:effectLst/>
            <a:latin typeface="+mj-lt"/>
            <a:ea typeface="Calibri"/>
            <a:cs typeface="Calibri"/>
          </a:endParaRPr>
        </a:p>
      </xdr:txBody>
    </xdr:sp>
    <xdr:clientData/>
  </xdr:twoCellAnchor>
  <xdr:twoCellAnchor>
    <xdr:from>
      <xdr:col>19</xdr:col>
      <xdr:colOff>188258</xdr:colOff>
      <xdr:row>7</xdr:row>
      <xdr:rowOff>11953</xdr:rowOff>
    </xdr:from>
    <xdr:to>
      <xdr:col>20</xdr:col>
      <xdr:colOff>154489</xdr:colOff>
      <xdr:row>8</xdr:row>
      <xdr:rowOff>133574</xdr:rowOff>
    </xdr:to>
    <xdr:sp macro="" textlink="">
      <xdr:nvSpPr>
        <xdr:cNvPr id="5" name="ZoneTexte 4">
          <a:extLst>
            <a:ext uri="{FF2B5EF4-FFF2-40B4-BE49-F238E27FC236}">
              <a16:creationId xmlns:a16="http://schemas.microsoft.com/office/drawing/2014/main" id="{01C8A250-2EDA-484D-AB9A-2CD089A196D0}"/>
            </a:ext>
          </a:extLst>
        </xdr:cNvPr>
        <xdr:cNvSpPr txBox="1"/>
      </xdr:nvSpPr>
      <xdr:spPr>
        <a:xfrm>
          <a:off x="9619129" y="1535953"/>
          <a:ext cx="817878" cy="309880"/>
        </a:xfrm>
        <a:prstGeom prst="rect">
          <a:avLst/>
        </a:prstGeom>
        <a:solidFill>
          <a:schemeClr val="bg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US" sz="1600" b="1" i="0" u="none" strike="noStrike" cap="none" spc="0">
            <a:ln w="0"/>
            <a:solidFill>
              <a:schemeClr val="tx2">
                <a:lumMod val="50000"/>
              </a:schemeClr>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22</xdr:col>
      <xdr:colOff>91138</xdr:colOff>
      <xdr:row>7</xdr:row>
      <xdr:rowOff>20420</xdr:rowOff>
    </xdr:from>
    <xdr:to>
      <xdr:col>24</xdr:col>
      <xdr:colOff>45419</xdr:colOff>
      <xdr:row>8</xdr:row>
      <xdr:rowOff>142041</xdr:rowOff>
    </xdr:to>
    <xdr:sp macro="" textlink="">
      <xdr:nvSpPr>
        <xdr:cNvPr id="14" name="ZoneTexte 13">
          <a:extLst>
            <a:ext uri="{FF2B5EF4-FFF2-40B4-BE49-F238E27FC236}">
              <a16:creationId xmlns:a16="http://schemas.microsoft.com/office/drawing/2014/main" id="{69AC4AE2-BF5F-494F-910F-0F500209594E}"/>
            </a:ext>
          </a:extLst>
        </xdr:cNvPr>
        <xdr:cNvSpPr txBox="1"/>
      </xdr:nvSpPr>
      <xdr:spPr>
        <a:xfrm>
          <a:off x="11270126" y="1544420"/>
          <a:ext cx="868681" cy="309880"/>
        </a:xfrm>
        <a:prstGeom prst="rect">
          <a:avLst/>
        </a:prstGeom>
        <a:solidFill>
          <a:schemeClr val="bg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US" sz="1600" b="1" i="0" u="none" strike="noStrike" cap="none" spc="0">
            <a:ln w="0"/>
            <a:solidFill>
              <a:schemeClr val="tx2">
                <a:lumMod val="50000"/>
              </a:schemeClr>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lgn="ctr"/>
          <a:endParaRPr lang="en-US" sz="1600" b="1" i="0" u="none" strike="noStrike" cap="none" spc="0">
            <a:ln w="0"/>
            <a:solidFill>
              <a:schemeClr val="tx2">
                <a:lumMod val="50000"/>
              </a:schemeClr>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18</xdr:col>
      <xdr:colOff>712792</xdr:colOff>
      <xdr:row>13</xdr:row>
      <xdr:rowOff>159671</xdr:rowOff>
    </xdr:from>
    <xdr:to>
      <xdr:col>24</xdr:col>
      <xdr:colOff>312369</xdr:colOff>
      <xdr:row>29</xdr:row>
      <xdr:rowOff>52094</xdr:rowOff>
    </xdr:to>
    <xdr:sp macro="" textlink="">
      <xdr:nvSpPr>
        <xdr:cNvPr id="37" name="Cercle : creux 36">
          <a:extLst>
            <a:ext uri="{FF2B5EF4-FFF2-40B4-BE49-F238E27FC236}">
              <a16:creationId xmlns:a16="http://schemas.microsoft.com/office/drawing/2014/main" id="{A4F17607-067A-45F6-8E3F-FE94FB1F4A08}"/>
            </a:ext>
          </a:extLst>
        </xdr:cNvPr>
        <xdr:cNvSpPr/>
      </xdr:nvSpPr>
      <xdr:spPr>
        <a:xfrm>
          <a:off x="9408557" y="2705647"/>
          <a:ext cx="2997200" cy="2895600"/>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322131</xdr:colOff>
      <xdr:row>6</xdr:row>
      <xdr:rowOff>35859</xdr:rowOff>
    </xdr:from>
    <xdr:to>
      <xdr:col>21</xdr:col>
      <xdr:colOff>257585</xdr:colOff>
      <xdr:row>9</xdr:row>
      <xdr:rowOff>51995</xdr:rowOff>
    </xdr:to>
    <xdr:pic>
      <xdr:nvPicPr>
        <xdr:cNvPr id="38" name="Image 37">
          <a:extLst>
            <a:ext uri="{FF2B5EF4-FFF2-40B4-BE49-F238E27FC236}">
              <a16:creationId xmlns:a16="http://schemas.microsoft.com/office/drawing/2014/main" id="{6E6FC026-CE01-45EF-A4E3-653093A0770D}"/>
            </a:ext>
          </a:extLst>
        </xdr:cNvPr>
        <xdr:cNvPicPr>
          <a:picLocks noChangeAspect="1"/>
        </xdr:cNvPicPr>
      </xdr:nvPicPr>
      <xdr:blipFill>
        <a:blip xmlns:r="http://schemas.openxmlformats.org/officeDocument/2006/relationships" r:embed="rId10"/>
        <a:stretch>
          <a:fillRect/>
        </a:stretch>
      </xdr:blipFill>
      <xdr:spPr>
        <a:xfrm>
          <a:off x="10604649" y="1434353"/>
          <a:ext cx="518160" cy="518160"/>
        </a:xfrm>
        <a:prstGeom prst="rect">
          <a:avLst/>
        </a:prstGeom>
      </xdr:spPr>
    </xdr:pic>
    <xdr:clientData/>
  </xdr:twoCellAnchor>
  <xdr:twoCellAnchor editAs="oneCell">
    <xdr:from>
      <xdr:col>20</xdr:col>
      <xdr:colOff>341854</xdr:colOff>
      <xdr:row>20</xdr:row>
      <xdr:rowOff>49007</xdr:rowOff>
    </xdr:from>
    <xdr:to>
      <xdr:col>21</xdr:col>
      <xdr:colOff>277308</xdr:colOff>
      <xdr:row>23</xdr:row>
      <xdr:rowOff>20320</xdr:rowOff>
    </xdr:to>
    <xdr:pic>
      <xdr:nvPicPr>
        <xdr:cNvPr id="39" name="Image 38">
          <a:extLst>
            <a:ext uri="{FF2B5EF4-FFF2-40B4-BE49-F238E27FC236}">
              <a16:creationId xmlns:a16="http://schemas.microsoft.com/office/drawing/2014/main" id="{89F595D7-6500-4F9F-9D0E-96E018A844CA}"/>
            </a:ext>
          </a:extLst>
        </xdr:cNvPr>
        <xdr:cNvPicPr>
          <a:picLocks noChangeAspect="1"/>
        </xdr:cNvPicPr>
      </xdr:nvPicPr>
      <xdr:blipFill>
        <a:blip xmlns:r="http://schemas.openxmlformats.org/officeDocument/2006/relationships" r:embed="rId10"/>
        <a:stretch>
          <a:fillRect/>
        </a:stretch>
      </xdr:blipFill>
      <xdr:spPr>
        <a:xfrm>
          <a:off x="10624372" y="3885901"/>
          <a:ext cx="518160" cy="518160"/>
        </a:xfrm>
        <a:prstGeom prst="rect">
          <a:avLst/>
        </a:prstGeom>
      </xdr:spPr>
    </xdr:pic>
    <xdr:clientData/>
  </xdr:twoCellAnchor>
  <xdr:twoCellAnchor>
    <xdr:from>
      <xdr:col>19</xdr:col>
      <xdr:colOff>58368</xdr:colOff>
      <xdr:row>31</xdr:row>
      <xdr:rowOff>35860</xdr:rowOff>
    </xdr:from>
    <xdr:to>
      <xdr:col>24</xdr:col>
      <xdr:colOff>80683</xdr:colOff>
      <xdr:row>45</xdr:row>
      <xdr:rowOff>123812</xdr:rowOff>
    </xdr:to>
    <xdr:sp macro="" textlink="">
      <xdr:nvSpPr>
        <xdr:cNvPr id="40" name="Cercle : creux 39">
          <a:extLst>
            <a:ext uri="{FF2B5EF4-FFF2-40B4-BE49-F238E27FC236}">
              <a16:creationId xmlns:a16="http://schemas.microsoft.com/office/drawing/2014/main" id="{893E50A9-BCFD-4EC8-8304-113BB3A94497}"/>
            </a:ext>
          </a:extLst>
        </xdr:cNvPr>
        <xdr:cNvSpPr/>
      </xdr:nvSpPr>
      <xdr:spPr>
        <a:xfrm>
          <a:off x="9489239" y="5862919"/>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288066</xdr:colOff>
      <xdr:row>36</xdr:row>
      <xdr:rowOff>174513</xdr:rowOff>
    </xdr:from>
    <xdr:to>
      <xdr:col>21</xdr:col>
      <xdr:colOff>223520</xdr:colOff>
      <xdr:row>39</xdr:row>
      <xdr:rowOff>154790</xdr:rowOff>
    </xdr:to>
    <xdr:pic>
      <xdr:nvPicPr>
        <xdr:cNvPr id="41" name="Image 40">
          <a:extLst>
            <a:ext uri="{FF2B5EF4-FFF2-40B4-BE49-F238E27FC236}">
              <a16:creationId xmlns:a16="http://schemas.microsoft.com/office/drawing/2014/main" id="{F462AB84-9F52-486B-9DC2-8081F2E5C9BB}"/>
            </a:ext>
          </a:extLst>
        </xdr:cNvPr>
        <xdr:cNvPicPr>
          <a:picLocks noChangeAspect="1"/>
        </xdr:cNvPicPr>
      </xdr:nvPicPr>
      <xdr:blipFill>
        <a:blip xmlns:r="http://schemas.openxmlformats.org/officeDocument/2006/relationships" r:embed="rId10"/>
        <a:stretch>
          <a:fillRect/>
        </a:stretch>
      </xdr:blipFill>
      <xdr:spPr>
        <a:xfrm>
          <a:off x="10570584" y="6898042"/>
          <a:ext cx="518160" cy="518160"/>
        </a:xfrm>
        <a:prstGeom prst="rect">
          <a:avLst/>
        </a:prstGeom>
      </xdr:spPr>
    </xdr:pic>
    <xdr:clientData/>
  </xdr:twoCellAnchor>
  <xdr:twoCellAnchor>
    <xdr:from>
      <xdr:col>19</xdr:col>
      <xdr:colOff>94226</xdr:colOff>
      <xdr:row>46</xdr:row>
      <xdr:rowOff>26896</xdr:rowOff>
    </xdr:from>
    <xdr:to>
      <xdr:col>24</xdr:col>
      <xdr:colOff>116541</xdr:colOff>
      <xdr:row>59</xdr:row>
      <xdr:rowOff>61059</xdr:rowOff>
    </xdr:to>
    <xdr:sp macro="" textlink="">
      <xdr:nvSpPr>
        <xdr:cNvPr id="43" name="Cercle : creux 42">
          <a:extLst>
            <a:ext uri="{FF2B5EF4-FFF2-40B4-BE49-F238E27FC236}">
              <a16:creationId xmlns:a16="http://schemas.microsoft.com/office/drawing/2014/main" id="{F7C5F0A7-8C5D-4B4B-85B2-AA0AAE094F80}"/>
            </a:ext>
          </a:extLst>
        </xdr:cNvPr>
        <xdr:cNvSpPr/>
      </xdr:nvSpPr>
      <xdr:spPr>
        <a:xfrm>
          <a:off x="9525097" y="8561296"/>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323924</xdr:colOff>
      <xdr:row>51</xdr:row>
      <xdr:rowOff>75901</xdr:rowOff>
    </xdr:from>
    <xdr:to>
      <xdr:col>21</xdr:col>
      <xdr:colOff>259378</xdr:colOff>
      <xdr:row>54</xdr:row>
      <xdr:rowOff>2391</xdr:rowOff>
    </xdr:to>
    <xdr:pic>
      <xdr:nvPicPr>
        <xdr:cNvPr id="45" name="Image 44">
          <a:extLst>
            <a:ext uri="{FF2B5EF4-FFF2-40B4-BE49-F238E27FC236}">
              <a16:creationId xmlns:a16="http://schemas.microsoft.com/office/drawing/2014/main" id="{AF51853D-04E6-48DE-AA4E-91D696915D63}"/>
            </a:ext>
          </a:extLst>
        </xdr:cNvPr>
        <xdr:cNvPicPr>
          <a:picLocks noChangeAspect="1"/>
        </xdr:cNvPicPr>
      </xdr:nvPicPr>
      <xdr:blipFill>
        <a:blip xmlns:r="http://schemas.openxmlformats.org/officeDocument/2006/relationships" r:embed="rId10"/>
        <a:stretch>
          <a:fillRect/>
        </a:stretch>
      </xdr:blipFill>
      <xdr:spPr>
        <a:xfrm>
          <a:off x="10606442" y="9596419"/>
          <a:ext cx="518160" cy="518160"/>
        </a:xfrm>
        <a:prstGeom prst="rect">
          <a:avLst/>
        </a:prstGeom>
      </xdr:spPr>
    </xdr:pic>
    <xdr:clientData/>
  </xdr:twoCellAnchor>
  <xdr:twoCellAnchor>
    <xdr:from>
      <xdr:col>19</xdr:col>
      <xdr:colOff>76296</xdr:colOff>
      <xdr:row>60</xdr:row>
      <xdr:rowOff>44825</xdr:rowOff>
    </xdr:from>
    <xdr:to>
      <xdr:col>24</xdr:col>
      <xdr:colOff>98611</xdr:colOff>
      <xdr:row>74</xdr:row>
      <xdr:rowOff>52094</xdr:rowOff>
    </xdr:to>
    <xdr:sp macro="" textlink="">
      <xdr:nvSpPr>
        <xdr:cNvPr id="46" name="Cercle : creux 45">
          <a:extLst>
            <a:ext uri="{FF2B5EF4-FFF2-40B4-BE49-F238E27FC236}">
              <a16:creationId xmlns:a16="http://schemas.microsoft.com/office/drawing/2014/main" id="{E186AE76-B7C8-4464-BA1B-CAE5EE044257}"/>
            </a:ext>
          </a:extLst>
        </xdr:cNvPr>
        <xdr:cNvSpPr/>
      </xdr:nvSpPr>
      <xdr:spPr>
        <a:xfrm>
          <a:off x="9507167" y="11268637"/>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305994</xdr:colOff>
      <xdr:row>65</xdr:row>
      <xdr:rowOff>93831</xdr:rowOff>
    </xdr:from>
    <xdr:to>
      <xdr:col>21</xdr:col>
      <xdr:colOff>241448</xdr:colOff>
      <xdr:row>68</xdr:row>
      <xdr:rowOff>190649</xdr:rowOff>
    </xdr:to>
    <xdr:pic>
      <xdr:nvPicPr>
        <xdr:cNvPr id="48" name="Image 47">
          <a:extLst>
            <a:ext uri="{FF2B5EF4-FFF2-40B4-BE49-F238E27FC236}">
              <a16:creationId xmlns:a16="http://schemas.microsoft.com/office/drawing/2014/main" id="{C04DD3A1-3C59-4DCF-86B4-3909DF0E87F7}"/>
            </a:ext>
          </a:extLst>
        </xdr:cNvPr>
        <xdr:cNvPicPr>
          <a:picLocks noChangeAspect="1"/>
        </xdr:cNvPicPr>
      </xdr:nvPicPr>
      <xdr:blipFill>
        <a:blip xmlns:r="http://schemas.openxmlformats.org/officeDocument/2006/relationships" r:embed="rId10"/>
        <a:stretch>
          <a:fillRect/>
        </a:stretch>
      </xdr:blipFill>
      <xdr:spPr>
        <a:xfrm>
          <a:off x="10588512" y="12303760"/>
          <a:ext cx="518160" cy="518160"/>
        </a:xfrm>
        <a:prstGeom prst="rect">
          <a:avLst/>
        </a:prstGeom>
      </xdr:spPr>
    </xdr:pic>
    <xdr:clientData/>
  </xdr:twoCellAnchor>
  <xdr:twoCellAnchor>
    <xdr:from>
      <xdr:col>19</xdr:col>
      <xdr:colOff>94225</xdr:colOff>
      <xdr:row>76</xdr:row>
      <xdr:rowOff>107578</xdr:rowOff>
    </xdr:from>
    <xdr:to>
      <xdr:col>24</xdr:col>
      <xdr:colOff>116540</xdr:colOff>
      <xdr:row>89</xdr:row>
      <xdr:rowOff>141741</xdr:rowOff>
    </xdr:to>
    <xdr:sp macro="" textlink="">
      <xdr:nvSpPr>
        <xdr:cNvPr id="49" name="Cercle : creux 48">
          <a:extLst>
            <a:ext uri="{FF2B5EF4-FFF2-40B4-BE49-F238E27FC236}">
              <a16:creationId xmlns:a16="http://schemas.microsoft.com/office/drawing/2014/main" id="{8C051418-B417-4D7F-A378-4072F5F41749}"/>
            </a:ext>
          </a:extLst>
        </xdr:cNvPr>
        <xdr:cNvSpPr/>
      </xdr:nvSpPr>
      <xdr:spPr>
        <a:xfrm>
          <a:off x="9525096" y="14316637"/>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323923</xdr:colOff>
      <xdr:row>81</xdr:row>
      <xdr:rowOff>156584</xdr:rowOff>
    </xdr:from>
    <xdr:to>
      <xdr:col>21</xdr:col>
      <xdr:colOff>259377</xdr:colOff>
      <xdr:row>84</xdr:row>
      <xdr:rowOff>83073</xdr:rowOff>
    </xdr:to>
    <xdr:pic>
      <xdr:nvPicPr>
        <xdr:cNvPr id="50" name="Image 49">
          <a:extLst>
            <a:ext uri="{FF2B5EF4-FFF2-40B4-BE49-F238E27FC236}">
              <a16:creationId xmlns:a16="http://schemas.microsoft.com/office/drawing/2014/main" id="{D15FAFB8-7813-407E-BA89-80929D273D3A}"/>
            </a:ext>
          </a:extLst>
        </xdr:cNvPr>
        <xdr:cNvPicPr>
          <a:picLocks noChangeAspect="1"/>
        </xdr:cNvPicPr>
      </xdr:nvPicPr>
      <xdr:blipFill>
        <a:blip xmlns:r="http://schemas.openxmlformats.org/officeDocument/2006/relationships" r:embed="rId10"/>
        <a:stretch>
          <a:fillRect/>
        </a:stretch>
      </xdr:blipFill>
      <xdr:spPr>
        <a:xfrm>
          <a:off x="10606441" y="15351760"/>
          <a:ext cx="518160" cy="518160"/>
        </a:xfrm>
        <a:prstGeom prst="rect">
          <a:avLst/>
        </a:prstGeom>
      </xdr:spPr>
    </xdr:pic>
    <xdr:clientData/>
  </xdr:twoCellAnchor>
  <xdr:twoCellAnchor>
    <xdr:from>
      <xdr:col>19</xdr:col>
      <xdr:colOff>112154</xdr:colOff>
      <xdr:row>93</xdr:row>
      <xdr:rowOff>107578</xdr:rowOff>
    </xdr:from>
    <xdr:to>
      <xdr:col>24</xdr:col>
      <xdr:colOff>134469</xdr:colOff>
      <xdr:row>106</xdr:row>
      <xdr:rowOff>141741</xdr:rowOff>
    </xdr:to>
    <xdr:sp macro="" textlink="">
      <xdr:nvSpPr>
        <xdr:cNvPr id="51" name="Cercle : creux 50">
          <a:extLst>
            <a:ext uri="{FF2B5EF4-FFF2-40B4-BE49-F238E27FC236}">
              <a16:creationId xmlns:a16="http://schemas.microsoft.com/office/drawing/2014/main" id="{E2E9B890-D6E8-4B89-9F5E-2A3C451E430E}"/>
            </a:ext>
          </a:extLst>
        </xdr:cNvPr>
        <xdr:cNvSpPr/>
      </xdr:nvSpPr>
      <xdr:spPr>
        <a:xfrm>
          <a:off x="9543025" y="17669437"/>
          <a:ext cx="2684832" cy="2598069"/>
        </a:xfrm>
        <a:prstGeom prst="donut">
          <a:avLst>
            <a:gd name="adj" fmla="val 22159"/>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20</xdr:col>
      <xdr:colOff>341852</xdr:colOff>
      <xdr:row>98</xdr:row>
      <xdr:rowOff>156584</xdr:rowOff>
    </xdr:from>
    <xdr:to>
      <xdr:col>21</xdr:col>
      <xdr:colOff>277306</xdr:colOff>
      <xdr:row>101</xdr:row>
      <xdr:rowOff>83073</xdr:rowOff>
    </xdr:to>
    <xdr:pic>
      <xdr:nvPicPr>
        <xdr:cNvPr id="52" name="Image 51">
          <a:extLst>
            <a:ext uri="{FF2B5EF4-FFF2-40B4-BE49-F238E27FC236}">
              <a16:creationId xmlns:a16="http://schemas.microsoft.com/office/drawing/2014/main" id="{96658F31-5F34-43B9-8AA4-F58184EAC98D}"/>
            </a:ext>
          </a:extLst>
        </xdr:cNvPr>
        <xdr:cNvPicPr>
          <a:picLocks noChangeAspect="1"/>
        </xdr:cNvPicPr>
      </xdr:nvPicPr>
      <xdr:blipFill>
        <a:blip xmlns:r="http://schemas.openxmlformats.org/officeDocument/2006/relationships" r:embed="rId10"/>
        <a:stretch>
          <a:fillRect/>
        </a:stretch>
      </xdr:blipFill>
      <xdr:spPr>
        <a:xfrm>
          <a:off x="10624370" y="18704560"/>
          <a:ext cx="518160" cy="518160"/>
        </a:xfrm>
        <a:prstGeom prst="rect">
          <a:avLst/>
        </a:prstGeom>
      </xdr:spPr>
    </xdr:pic>
    <xdr:clientData/>
  </xdr:twoCellAnchor>
  <xdr:twoCellAnchor editAs="oneCell">
    <xdr:from>
      <xdr:col>2</xdr:col>
      <xdr:colOff>62751</xdr:colOff>
      <xdr:row>4</xdr:row>
      <xdr:rowOff>188257</xdr:rowOff>
    </xdr:from>
    <xdr:to>
      <xdr:col>2</xdr:col>
      <xdr:colOff>430304</xdr:colOff>
      <xdr:row>6</xdr:row>
      <xdr:rowOff>8963</xdr:rowOff>
    </xdr:to>
    <xdr:pic>
      <xdr:nvPicPr>
        <xdr:cNvPr id="2" name="Image 1">
          <a:extLst>
            <a:ext uri="{FF2B5EF4-FFF2-40B4-BE49-F238E27FC236}">
              <a16:creationId xmlns:a16="http://schemas.microsoft.com/office/drawing/2014/main" id="{E44D391C-FCAE-4C11-AD29-05F536BF8463}"/>
            </a:ext>
          </a:extLst>
        </xdr:cNvPr>
        <xdr:cNvPicPr>
          <a:picLocks noChangeAspect="1"/>
        </xdr:cNvPicPr>
      </xdr:nvPicPr>
      <xdr:blipFill>
        <a:blip xmlns:r="http://schemas.openxmlformats.org/officeDocument/2006/relationships" r:embed="rId10"/>
        <a:stretch>
          <a:fillRect/>
        </a:stretch>
      </xdr:blipFill>
      <xdr:spPr>
        <a:xfrm>
          <a:off x="896469" y="1039904"/>
          <a:ext cx="367553" cy="36755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152400</xdr:colOff>
      <xdr:row>9</xdr:row>
      <xdr:rowOff>66675</xdr:rowOff>
    </xdr:from>
    <xdr:to>
      <xdr:col>20</xdr:col>
      <xdr:colOff>285750</xdr:colOff>
      <xdr:row>15</xdr:row>
      <xdr:rowOff>38100</xdr:rowOff>
    </xdr:to>
    <xdr:sp macro="" textlink="">
      <xdr:nvSpPr>
        <xdr:cNvPr id="4" name="Rectangle : coins arrondis 3">
          <a:extLst>
            <a:ext uri="{FF2B5EF4-FFF2-40B4-BE49-F238E27FC236}">
              <a16:creationId xmlns:a16="http://schemas.microsoft.com/office/drawing/2014/main" id="{5480B357-C44A-4C51-8987-907B50E7DDA8}"/>
            </a:ext>
          </a:extLst>
        </xdr:cNvPr>
        <xdr:cNvSpPr/>
      </xdr:nvSpPr>
      <xdr:spPr>
        <a:xfrm>
          <a:off x="7667625" y="1524000"/>
          <a:ext cx="3400425" cy="1095375"/>
        </a:xfrm>
        <a:prstGeom prst="roundRect">
          <a:avLst>
            <a:gd name="adj" fmla="val 50000"/>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15</xdr:col>
      <xdr:colOff>114300</xdr:colOff>
      <xdr:row>19</xdr:row>
      <xdr:rowOff>0</xdr:rowOff>
    </xdr:from>
    <xdr:to>
      <xdr:col>20</xdr:col>
      <xdr:colOff>542925</xdr:colOff>
      <xdr:row>30</xdr:row>
      <xdr:rowOff>180975</xdr:rowOff>
    </xdr:to>
    <xdr:sp macro="" textlink="">
      <xdr:nvSpPr>
        <xdr:cNvPr id="5" name="Rectangle 4">
          <a:extLst>
            <a:ext uri="{FF2B5EF4-FFF2-40B4-BE49-F238E27FC236}">
              <a16:creationId xmlns:a16="http://schemas.microsoft.com/office/drawing/2014/main" id="{FB92BD4B-4D78-47CC-BCC1-60106AC55899}"/>
            </a:ext>
          </a:extLst>
        </xdr:cNvPr>
        <xdr:cNvSpPr/>
      </xdr:nvSpPr>
      <xdr:spPr>
        <a:xfrm>
          <a:off x="7629525" y="3495675"/>
          <a:ext cx="3695700" cy="2457450"/>
        </a:xfrm>
        <a:prstGeom prst="rec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xdr:col>
      <xdr:colOff>161925</xdr:colOff>
      <xdr:row>1</xdr:row>
      <xdr:rowOff>9525</xdr:rowOff>
    </xdr:from>
    <xdr:to>
      <xdr:col>2</xdr:col>
      <xdr:colOff>294217</xdr:colOff>
      <xdr:row>1</xdr:row>
      <xdr:rowOff>493398</xdr:rowOff>
    </xdr:to>
    <xdr:pic>
      <xdr:nvPicPr>
        <xdr:cNvPr id="6" name="Image 5">
          <a:hlinkClick xmlns:r="http://schemas.openxmlformats.org/officeDocument/2006/relationships" r:id="rId1"/>
          <a:extLst>
            <a:ext uri="{FF2B5EF4-FFF2-40B4-BE49-F238E27FC236}">
              <a16:creationId xmlns:a16="http://schemas.microsoft.com/office/drawing/2014/main" id="{F77D5CED-4BFC-4171-A2EB-930CB7F181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0575" y="104775"/>
          <a:ext cx="484717" cy="483873"/>
        </a:xfrm>
        <a:prstGeom prst="rect">
          <a:avLst/>
        </a:prstGeom>
      </xdr:spPr>
    </xdr:pic>
    <xdr:clientData/>
  </xdr:twoCellAnchor>
  <xdr:twoCellAnchor>
    <xdr:from>
      <xdr:col>7</xdr:col>
      <xdr:colOff>14817</xdr:colOff>
      <xdr:row>5</xdr:row>
      <xdr:rowOff>100541</xdr:rowOff>
    </xdr:from>
    <xdr:to>
      <xdr:col>12</xdr:col>
      <xdr:colOff>200024</xdr:colOff>
      <xdr:row>9</xdr:row>
      <xdr:rowOff>60960</xdr:rowOff>
    </xdr:to>
    <xdr:sp macro="" textlink="">
      <xdr:nvSpPr>
        <xdr:cNvPr id="7" name="ZoneTexte 6">
          <a:extLst>
            <a:ext uri="{FF2B5EF4-FFF2-40B4-BE49-F238E27FC236}">
              <a16:creationId xmlns:a16="http://schemas.microsoft.com/office/drawing/2014/main" id="{0C0181A8-9EBC-4262-8C1E-352A5CADCC41}"/>
            </a:ext>
          </a:extLst>
        </xdr:cNvPr>
        <xdr:cNvSpPr txBox="1"/>
      </xdr:nvSpPr>
      <xdr:spPr>
        <a:xfrm>
          <a:off x="3510492" y="1024466"/>
          <a:ext cx="3414182" cy="493819"/>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400" b="1" i="1">
              <a:solidFill>
                <a:schemeClr val="accent5">
                  <a:lumMod val="50000"/>
                </a:schemeClr>
              </a:solidFill>
              <a:latin typeface="+mj-lt"/>
            </a:rPr>
            <a:t>MONTANT</a:t>
          </a:r>
          <a:r>
            <a:rPr lang="fr-FR" sz="1400" b="1" i="1" baseline="0">
              <a:solidFill>
                <a:schemeClr val="accent5">
                  <a:lumMod val="50000"/>
                </a:schemeClr>
              </a:solidFill>
              <a:latin typeface="+mj-lt"/>
            </a:rPr>
            <a:t> DE MON PATRIMOINE</a:t>
          </a:r>
          <a:endParaRPr lang="fr-FR" sz="1400" b="1" i="1">
            <a:solidFill>
              <a:schemeClr val="accent5">
                <a:lumMod val="50000"/>
              </a:schemeClr>
            </a:solidFill>
            <a:latin typeface="+mj-lt"/>
          </a:endParaRPr>
        </a:p>
      </xdr:txBody>
    </xdr:sp>
    <xdr:clientData/>
  </xdr:twoCellAnchor>
  <xdr:twoCellAnchor>
    <xdr:from>
      <xdr:col>5</xdr:col>
      <xdr:colOff>1700</xdr:colOff>
      <xdr:row>18</xdr:row>
      <xdr:rowOff>38099</xdr:rowOff>
    </xdr:from>
    <xdr:to>
      <xdr:col>12</xdr:col>
      <xdr:colOff>361950</xdr:colOff>
      <xdr:row>32</xdr:row>
      <xdr:rowOff>99482</xdr:rowOff>
    </xdr:to>
    <xdr:graphicFrame macro="">
      <xdr:nvGraphicFramePr>
        <xdr:cNvPr id="11" name="Graphique 10">
          <a:extLst>
            <a:ext uri="{FF2B5EF4-FFF2-40B4-BE49-F238E27FC236}">
              <a16:creationId xmlns:a16="http://schemas.microsoft.com/office/drawing/2014/main" id="{F98B086A-2C79-42D7-9A5F-90C664DC31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522612</xdr:colOff>
      <xdr:row>2</xdr:row>
      <xdr:rowOff>66673</xdr:rowOff>
    </xdr:from>
    <xdr:to>
      <xdr:col>7</xdr:col>
      <xdr:colOff>476250</xdr:colOff>
      <xdr:row>6</xdr:row>
      <xdr:rowOff>76199</xdr:rowOff>
    </xdr:to>
    <xdr:sp macro="" textlink="etat">
      <xdr:nvSpPr>
        <xdr:cNvPr id="20" name="ZoneTexte 19">
          <a:extLst>
            <a:ext uri="{FF2B5EF4-FFF2-40B4-BE49-F238E27FC236}">
              <a16:creationId xmlns:a16="http://schemas.microsoft.com/office/drawing/2014/main" id="{C2EA0A3B-AB1F-4335-B315-FE5E4CC707CD}"/>
            </a:ext>
          </a:extLst>
        </xdr:cNvPr>
        <xdr:cNvSpPr txBox="1"/>
      </xdr:nvSpPr>
      <xdr:spPr>
        <a:xfrm>
          <a:off x="2399037" y="628648"/>
          <a:ext cx="1496688" cy="495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B684542-156E-406B-9257-BF01E8EEB1F7}" type="TxLink">
            <a:rPr lang="en-US" sz="1050" b="0" i="1" u="none" strike="noStrike" cap="none" spc="0">
              <a:ln w="0"/>
              <a:solidFill>
                <a:schemeClr val="accent5">
                  <a:lumMod val="50000"/>
                </a:schemeClr>
              </a:solidFill>
              <a:effectLst>
                <a:outerShdw blurRad="38100" dist="19050" dir="2700000" algn="tl" rotWithShape="0">
                  <a:schemeClr val="dk1">
                    <a:alpha val="40000"/>
                  </a:schemeClr>
                </a:outerShdw>
              </a:effectLst>
              <a:latin typeface="+mn-lt"/>
              <a:ea typeface="Calibri"/>
              <a:cs typeface="Calibri"/>
            </a:rPr>
            <a:pPr algn="ctr"/>
            <a:t> </a:t>
          </a:fld>
          <a:endParaRPr lang="fr-FR" sz="1100" b="1" i="1" cap="none" spc="0">
            <a:ln w="0"/>
            <a:solidFill>
              <a:schemeClr val="accent5">
                <a:lumMod val="50000"/>
              </a:schemeClr>
            </a:solidFill>
            <a:effectLst>
              <a:outerShdw blurRad="38100" dist="19050" dir="2700000" algn="tl" rotWithShape="0">
                <a:schemeClr val="dk1">
                  <a:alpha val="40000"/>
                </a:schemeClr>
              </a:outerShdw>
            </a:effectLst>
            <a:latin typeface="+mn-lt"/>
            <a:ea typeface="Open Sans" panose="020B0606030504020204" pitchFamily="34" charset="0"/>
            <a:cs typeface="Open Sans" panose="020B0606030504020204" pitchFamily="34" charset="0"/>
          </a:endParaRPr>
        </a:p>
      </xdr:txBody>
    </xdr:sp>
    <xdr:clientData/>
  </xdr:twoCellAnchor>
  <xdr:twoCellAnchor editAs="oneCell">
    <xdr:from>
      <xdr:col>3</xdr:col>
      <xdr:colOff>35984</xdr:colOff>
      <xdr:row>0</xdr:row>
      <xdr:rowOff>67521</xdr:rowOff>
    </xdr:from>
    <xdr:to>
      <xdr:col>4</xdr:col>
      <xdr:colOff>403900</xdr:colOff>
      <xdr:row>2</xdr:row>
      <xdr:rowOff>7446</xdr:rowOff>
    </xdr:to>
    <xdr:pic>
      <xdr:nvPicPr>
        <xdr:cNvPr id="26" name="Imagen 8">
          <a:hlinkClick xmlns:r="http://schemas.openxmlformats.org/officeDocument/2006/relationships" r:id="rId1"/>
          <a:extLst>
            <a:ext uri="{FF2B5EF4-FFF2-40B4-BE49-F238E27FC236}">
              <a16:creationId xmlns:a16="http://schemas.microsoft.com/office/drawing/2014/main" id="{AD43023D-F0AB-469E-A5B3-97916DA9846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69" r="79974"/>
        <a:stretch/>
      </xdr:blipFill>
      <xdr:spPr>
        <a:xfrm>
          <a:off x="1207559" y="67521"/>
          <a:ext cx="596516" cy="540000"/>
        </a:xfrm>
        <a:prstGeom prst="rect">
          <a:avLst/>
        </a:prstGeom>
      </xdr:spPr>
    </xdr:pic>
    <xdr:clientData/>
  </xdr:twoCellAnchor>
  <xdr:twoCellAnchor>
    <xdr:from>
      <xdr:col>16</xdr:col>
      <xdr:colOff>66675</xdr:colOff>
      <xdr:row>19</xdr:row>
      <xdr:rowOff>104776</xdr:rowOff>
    </xdr:from>
    <xdr:to>
      <xdr:col>19</xdr:col>
      <xdr:colOff>95250</xdr:colOff>
      <xdr:row>21</xdr:row>
      <xdr:rowOff>142876</xdr:rowOff>
    </xdr:to>
    <xdr:sp macro="" textlink="">
      <xdr:nvSpPr>
        <xdr:cNvPr id="27" name="ZoneTexte 26">
          <a:extLst>
            <a:ext uri="{FF2B5EF4-FFF2-40B4-BE49-F238E27FC236}">
              <a16:creationId xmlns:a16="http://schemas.microsoft.com/office/drawing/2014/main" id="{C12CB84C-7116-46C1-967D-D9ACEFD3E0FF}"/>
            </a:ext>
          </a:extLst>
        </xdr:cNvPr>
        <xdr:cNvSpPr txBox="1"/>
      </xdr:nvSpPr>
      <xdr:spPr>
        <a:xfrm>
          <a:off x="8763000" y="3600451"/>
          <a:ext cx="20478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0" i="1">
              <a:solidFill>
                <a:schemeClr val="accent5">
                  <a:lumMod val="50000"/>
                </a:schemeClr>
              </a:solidFill>
              <a:effectLst>
                <a:outerShdw blurRad="38100" dist="19050" dir="2700000" algn="tl" rotWithShape="0">
                  <a:schemeClr val="dk1">
                    <a:alpha val="40000"/>
                  </a:schemeClr>
                </a:outerShdw>
              </a:effectLst>
              <a:latin typeface="+mn-lt"/>
              <a:ea typeface="+mn-ea"/>
              <a:cs typeface="+mn-cs"/>
            </a:rPr>
            <a:t>Libre</a:t>
          </a:r>
          <a:r>
            <a:rPr lang="en-US" sz="1100" b="0" i="1" baseline="0">
              <a:solidFill>
                <a:schemeClr val="accent5">
                  <a:lumMod val="50000"/>
                </a:schemeClr>
              </a:solidFill>
              <a:effectLst>
                <a:outerShdw blurRad="38100" dist="19050" dir="2700000" algn="tl" rotWithShape="0">
                  <a:schemeClr val="dk1">
                    <a:alpha val="40000"/>
                  </a:schemeClr>
                </a:outerShdw>
              </a:effectLst>
              <a:latin typeface="+mn-lt"/>
              <a:ea typeface="+mn-ea"/>
              <a:cs typeface="+mn-cs"/>
            </a:rPr>
            <a:t> financièrement (théoriquement) en</a:t>
          </a:r>
          <a:endParaRPr lang="fr-FR" sz="1100" i="1">
            <a:solidFill>
              <a:schemeClr val="accent5">
                <a:lumMod val="50000"/>
              </a:schemeClr>
            </a:solidFill>
            <a:effectLst/>
            <a:latin typeface="+mn-lt"/>
          </a:endParaRPr>
        </a:p>
      </xdr:txBody>
    </xdr:sp>
    <xdr:clientData/>
  </xdr:twoCellAnchor>
  <xdr:twoCellAnchor>
    <xdr:from>
      <xdr:col>7</xdr:col>
      <xdr:colOff>52918</xdr:colOff>
      <xdr:row>15</xdr:row>
      <xdr:rowOff>224366</xdr:rowOff>
    </xdr:from>
    <xdr:to>
      <xdr:col>10</xdr:col>
      <xdr:colOff>276225</xdr:colOff>
      <xdr:row>17</xdr:row>
      <xdr:rowOff>161925</xdr:rowOff>
    </xdr:to>
    <xdr:sp macro="" textlink="">
      <xdr:nvSpPr>
        <xdr:cNvPr id="30" name="ZoneTexte 29">
          <a:extLst>
            <a:ext uri="{FF2B5EF4-FFF2-40B4-BE49-F238E27FC236}">
              <a16:creationId xmlns:a16="http://schemas.microsoft.com/office/drawing/2014/main" id="{ABF086B9-C2E3-46EB-B688-F046C2BFCD04}"/>
            </a:ext>
          </a:extLst>
        </xdr:cNvPr>
        <xdr:cNvSpPr txBox="1"/>
      </xdr:nvSpPr>
      <xdr:spPr>
        <a:xfrm>
          <a:off x="3481918" y="2929466"/>
          <a:ext cx="2385482" cy="470959"/>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400" b="1" i="1" baseline="0">
              <a:solidFill>
                <a:schemeClr val="accent5">
                  <a:lumMod val="50000"/>
                </a:schemeClr>
              </a:solidFill>
              <a:latin typeface="+mj-lt"/>
            </a:rPr>
            <a:t>REPARTITION ACTUELLE</a:t>
          </a:r>
          <a:endParaRPr lang="fr-FR" sz="1400" b="1" i="1">
            <a:solidFill>
              <a:schemeClr val="accent5">
                <a:lumMod val="50000"/>
              </a:schemeClr>
            </a:solidFill>
            <a:latin typeface="+mj-lt"/>
          </a:endParaRPr>
        </a:p>
      </xdr:txBody>
    </xdr:sp>
    <xdr:clientData/>
  </xdr:twoCellAnchor>
  <xdr:twoCellAnchor>
    <xdr:from>
      <xdr:col>15</xdr:col>
      <xdr:colOff>180974</xdr:colOff>
      <xdr:row>5</xdr:row>
      <xdr:rowOff>104775</xdr:rowOff>
    </xdr:from>
    <xdr:to>
      <xdr:col>20</xdr:col>
      <xdr:colOff>266700</xdr:colOff>
      <xdr:row>8</xdr:row>
      <xdr:rowOff>142875</xdr:rowOff>
    </xdr:to>
    <xdr:sp macro="" textlink="">
      <xdr:nvSpPr>
        <xdr:cNvPr id="33" name="ZoneTexte 32">
          <a:extLst>
            <a:ext uri="{FF2B5EF4-FFF2-40B4-BE49-F238E27FC236}">
              <a16:creationId xmlns:a16="http://schemas.microsoft.com/office/drawing/2014/main" id="{B14B936B-FEA3-4D3B-B90A-F1F7B9B7C134}"/>
            </a:ext>
          </a:extLst>
        </xdr:cNvPr>
        <xdr:cNvSpPr txBox="1"/>
      </xdr:nvSpPr>
      <xdr:spPr>
        <a:xfrm>
          <a:off x="7953374" y="1028700"/>
          <a:ext cx="3352801" cy="447675"/>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400" b="1" i="1" u="none" baseline="0">
              <a:solidFill>
                <a:schemeClr val="accent5">
                  <a:lumMod val="50000"/>
                </a:schemeClr>
              </a:solidFill>
              <a:latin typeface="+mj-lt"/>
            </a:rPr>
            <a:t>JAUGE DE LA LIBERTE FINANCIERE</a:t>
          </a:r>
          <a:endParaRPr lang="fr-FR" sz="1400" b="1" i="1" u="none">
            <a:solidFill>
              <a:schemeClr val="accent5">
                <a:lumMod val="50000"/>
              </a:schemeClr>
            </a:solidFill>
            <a:latin typeface="+mj-lt"/>
          </a:endParaRPr>
        </a:p>
      </xdr:txBody>
    </xdr:sp>
    <xdr:clientData/>
  </xdr:twoCellAnchor>
  <xdr:twoCellAnchor>
    <xdr:from>
      <xdr:col>15</xdr:col>
      <xdr:colOff>171450</xdr:colOff>
      <xdr:row>15</xdr:row>
      <xdr:rowOff>209550</xdr:rowOff>
    </xdr:from>
    <xdr:to>
      <xdr:col>20</xdr:col>
      <xdr:colOff>257176</xdr:colOff>
      <xdr:row>17</xdr:row>
      <xdr:rowOff>190500</xdr:rowOff>
    </xdr:to>
    <xdr:sp macro="" textlink="">
      <xdr:nvSpPr>
        <xdr:cNvPr id="34" name="ZoneTexte 33">
          <a:extLst>
            <a:ext uri="{FF2B5EF4-FFF2-40B4-BE49-F238E27FC236}">
              <a16:creationId xmlns:a16="http://schemas.microsoft.com/office/drawing/2014/main" id="{76B74E32-A328-478D-A726-C7F491F7CB7F}"/>
            </a:ext>
          </a:extLst>
        </xdr:cNvPr>
        <xdr:cNvSpPr txBox="1"/>
      </xdr:nvSpPr>
      <xdr:spPr>
        <a:xfrm>
          <a:off x="7943850" y="2914650"/>
          <a:ext cx="3352801" cy="514350"/>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400" b="1" i="1" u="none" baseline="0">
              <a:solidFill>
                <a:schemeClr val="accent5">
                  <a:lumMod val="50000"/>
                </a:schemeClr>
              </a:solidFill>
              <a:latin typeface="+mj-lt"/>
            </a:rPr>
            <a:t>PROJECTION DE MON PATRIMOINE *</a:t>
          </a:r>
          <a:endParaRPr lang="fr-FR" sz="1400" b="1" i="1" u="none">
            <a:solidFill>
              <a:schemeClr val="accent5">
                <a:lumMod val="50000"/>
              </a:schemeClr>
            </a:solidFill>
            <a:latin typeface="+mj-lt"/>
          </a:endParaRPr>
        </a:p>
      </xdr:txBody>
    </xdr:sp>
    <xdr:clientData/>
  </xdr:twoCellAnchor>
  <xdr:twoCellAnchor>
    <xdr:from>
      <xdr:col>15</xdr:col>
      <xdr:colOff>114299</xdr:colOff>
      <xdr:row>31</xdr:row>
      <xdr:rowOff>9525</xdr:rowOff>
    </xdr:from>
    <xdr:to>
      <xdr:col>21</xdr:col>
      <xdr:colOff>361949</xdr:colOff>
      <xdr:row>32</xdr:row>
      <xdr:rowOff>104775</xdr:rowOff>
    </xdr:to>
    <xdr:sp macro="" textlink="">
      <xdr:nvSpPr>
        <xdr:cNvPr id="35" name="ZoneTexte 34">
          <a:extLst>
            <a:ext uri="{FF2B5EF4-FFF2-40B4-BE49-F238E27FC236}">
              <a16:creationId xmlns:a16="http://schemas.microsoft.com/office/drawing/2014/main" id="{C053A052-A44B-4086-84B6-990E8AB62E3F}"/>
            </a:ext>
          </a:extLst>
        </xdr:cNvPr>
        <xdr:cNvSpPr txBox="1"/>
      </xdr:nvSpPr>
      <xdr:spPr>
        <a:xfrm>
          <a:off x="7362824" y="5867400"/>
          <a:ext cx="3857625" cy="333375"/>
        </a:xfrm>
        <a:prstGeom prst="snip2SameRect">
          <a:avLst>
            <a:gd name="adj1" fmla="val 0"/>
            <a:gd name="adj2" fmla="val 0"/>
          </a:avLst>
        </a:prstGeom>
        <a:solidFill>
          <a:srgbClr val="F7FBFA"/>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000" b="1" i="1" u="none" baseline="0">
              <a:solidFill>
                <a:schemeClr val="tx2"/>
              </a:solidFill>
              <a:latin typeface="Corbel" panose="020B0503020204020204" pitchFamily="34" charset="0"/>
            </a:rPr>
            <a:t>*Projection avec inflation hors fiscalité avec rééquilibrage annuel</a:t>
          </a:r>
          <a:endParaRPr lang="fr-FR" sz="1000" b="1" i="1" u="none">
            <a:solidFill>
              <a:schemeClr val="tx2"/>
            </a:solidFill>
            <a:latin typeface="Corbel" panose="020B0503020204020204" pitchFamily="34" charset="0"/>
          </a:endParaRPr>
        </a:p>
      </xdr:txBody>
    </xdr:sp>
    <xdr:clientData/>
  </xdr:twoCellAnchor>
  <xdr:twoCellAnchor>
    <xdr:from>
      <xdr:col>16</xdr:col>
      <xdr:colOff>381000</xdr:colOff>
      <xdr:row>21</xdr:row>
      <xdr:rowOff>152400</xdr:rowOff>
    </xdr:from>
    <xdr:to>
      <xdr:col>18</xdr:col>
      <xdr:colOff>476250</xdr:colOff>
      <xdr:row>23</xdr:row>
      <xdr:rowOff>47625</xdr:rowOff>
    </xdr:to>
    <xdr:sp macro="" textlink="">
      <xdr:nvSpPr>
        <xdr:cNvPr id="3" name="Rectangle : coins arrondis 2">
          <a:extLst>
            <a:ext uri="{FF2B5EF4-FFF2-40B4-BE49-F238E27FC236}">
              <a16:creationId xmlns:a16="http://schemas.microsoft.com/office/drawing/2014/main" id="{BF5417DC-E3CD-74B3-A67B-BD46C1331C65}"/>
            </a:ext>
          </a:extLst>
        </xdr:cNvPr>
        <xdr:cNvSpPr/>
      </xdr:nvSpPr>
      <xdr:spPr>
        <a:xfrm>
          <a:off x="9077325" y="4048125"/>
          <a:ext cx="1447800" cy="333375"/>
        </a:xfrm>
        <a:prstGeom prst="roundRect">
          <a:avLst>
            <a:gd name="adj" fmla="val 50000"/>
          </a:avLst>
        </a:prstGeom>
        <a:solidFill>
          <a:schemeClr val="accent5">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b="1">
            <a:solidFill>
              <a:schemeClr val="bg1"/>
            </a:solidFill>
          </a:endParaRPr>
        </a:p>
      </xdr:txBody>
    </xdr:sp>
    <xdr:clientData/>
  </xdr:twoCellAnchor>
  <xdr:twoCellAnchor>
    <xdr:from>
      <xdr:col>7</xdr:col>
      <xdr:colOff>76199</xdr:colOff>
      <xdr:row>10</xdr:row>
      <xdr:rowOff>19050</xdr:rowOff>
    </xdr:from>
    <xdr:to>
      <xdr:col>11</xdr:col>
      <xdr:colOff>161924</xdr:colOff>
      <xdr:row>14</xdr:row>
      <xdr:rowOff>38100</xdr:rowOff>
    </xdr:to>
    <xdr:sp macro="" textlink="Montantactuel">
      <xdr:nvSpPr>
        <xdr:cNvPr id="2" name="Rectangle : coins arrondis 1">
          <a:extLst>
            <a:ext uri="{FF2B5EF4-FFF2-40B4-BE49-F238E27FC236}">
              <a16:creationId xmlns:a16="http://schemas.microsoft.com/office/drawing/2014/main" id="{56ADD02A-0E58-4526-B14B-F8A0415C5647}"/>
            </a:ext>
          </a:extLst>
        </xdr:cNvPr>
        <xdr:cNvSpPr/>
      </xdr:nvSpPr>
      <xdr:spPr>
        <a:xfrm>
          <a:off x="3571874" y="1628775"/>
          <a:ext cx="2638425" cy="790575"/>
        </a:xfrm>
        <a:prstGeom prst="roundRect">
          <a:avLst>
            <a:gd name="adj" fmla="val 50000"/>
          </a:avLst>
        </a:prstGeom>
        <a:solidFill>
          <a:schemeClr val="accent5">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95C59DE8-2A62-49FC-97F3-6AF848C59BA5}" type="TxLink">
            <a:rPr lang="en-US" sz="2000" b="1" i="0" u="none" strike="noStrike">
              <a:solidFill>
                <a:srgbClr val="000000"/>
              </a:solidFill>
              <a:latin typeface="+mn-lt"/>
              <a:cs typeface="Segoe UI"/>
            </a:rPr>
            <a:pPr algn="ctr"/>
            <a:t> 121 310 € </a:t>
          </a:fld>
          <a:endParaRPr lang="fr-FR" sz="4400" b="1">
            <a:solidFill>
              <a:schemeClr val="bg1"/>
            </a:solidFill>
            <a:latin typeface="+mn-lt"/>
          </a:endParaRPr>
        </a:p>
      </xdr:txBody>
    </xdr:sp>
    <xdr:clientData/>
  </xdr:twoCellAnchor>
  <xdr:twoCellAnchor editAs="oneCell">
    <xdr:from>
      <xdr:col>15</xdr:col>
      <xdr:colOff>114300</xdr:colOff>
      <xdr:row>8</xdr:row>
      <xdr:rowOff>114300</xdr:rowOff>
    </xdr:from>
    <xdr:to>
      <xdr:col>15</xdr:col>
      <xdr:colOff>512233</xdr:colOff>
      <xdr:row>11</xdr:row>
      <xdr:rowOff>35983</xdr:rowOff>
    </xdr:to>
    <xdr:pic>
      <xdr:nvPicPr>
        <xdr:cNvPr id="8" name="Image 7">
          <a:extLst>
            <a:ext uri="{FF2B5EF4-FFF2-40B4-BE49-F238E27FC236}">
              <a16:creationId xmlns:a16="http://schemas.microsoft.com/office/drawing/2014/main" id="{E1C6BB7B-BC0E-4499-B819-9E8158169FC0}"/>
            </a:ext>
          </a:extLst>
        </xdr:cNvPr>
        <xdr:cNvPicPr>
          <a:picLocks noChangeAspect="1"/>
        </xdr:cNvPicPr>
      </xdr:nvPicPr>
      <xdr:blipFill>
        <a:blip xmlns:r="http://schemas.openxmlformats.org/officeDocument/2006/relationships" r:embed="rId5"/>
        <a:stretch>
          <a:fillRect/>
        </a:stretch>
      </xdr:blipFill>
      <xdr:spPr>
        <a:xfrm>
          <a:off x="7629525" y="1447800"/>
          <a:ext cx="397933" cy="397933"/>
        </a:xfrm>
        <a:prstGeom prst="rect">
          <a:avLst/>
        </a:prstGeom>
      </xdr:spPr>
    </xdr:pic>
    <xdr:clientData/>
  </xdr:twoCellAnchor>
  <xdr:twoCellAnchor editAs="oneCell">
    <xdr:from>
      <xdr:col>15</xdr:col>
      <xdr:colOff>0</xdr:colOff>
      <xdr:row>18</xdr:row>
      <xdr:rowOff>28575</xdr:rowOff>
    </xdr:from>
    <xdr:to>
      <xdr:col>15</xdr:col>
      <xdr:colOff>397933</xdr:colOff>
      <xdr:row>20</xdr:row>
      <xdr:rowOff>45508</xdr:rowOff>
    </xdr:to>
    <xdr:pic>
      <xdr:nvPicPr>
        <xdr:cNvPr id="9" name="Image 8">
          <a:extLst>
            <a:ext uri="{FF2B5EF4-FFF2-40B4-BE49-F238E27FC236}">
              <a16:creationId xmlns:a16="http://schemas.microsoft.com/office/drawing/2014/main" id="{EC5C6892-EAD2-4015-8A5D-6A59B1B76D19}"/>
            </a:ext>
          </a:extLst>
        </xdr:cNvPr>
        <xdr:cNvPicPr>
          <a:picLocks noChangeAspect="1"/>
        </xdr:cNvPicPr>
      </xdr:nvPicPr>
      <xdr:blipFill>
        <a:blip xmlns:r="http://schemas.openxmlformats.org/officeDocument/2006/relationships" r:embed="rId5"/>
        <a:stretch>
          <a:fillRect/>
        </a:stretch>
      </xdr:blipFill>
      <xdr:spPr>
        <a:xfrm>
          <a:off x="7515225" y="3343275"/>
          <a:ext cx="397933" cy="397933"/>
        </a:xfrm>
        <a:prstGeom prst="rect">
          <a:avLst/>
        </a:prstGeom>
      </xdr:spPr>
    </xdr:pic>
    <xdr:clientData/>
  </xdr:twoCellAnchor>
  <xdr:twoCellAnchor editAs="oneCell">
    <xdr:from>
      <xdr:col>2</xdr:col>
      <xdr:colOff>200025</xdr:colOff>
      <xdr:row>9</xdr:row>
      <xdr:rowOff>104775</xdr:rowOff>
    </xdr:from>
    <xdr:to>
      <xdr:col>4</xdr:col>
      <xdr:colOff>55033</xdr:colOff>
      <xdr:row>11</xdr:row>
      <xdr:rowOff>150283</xdr:rowOff>
    </xdr:to>
    <xdr:pic>
      <xdr:nvPicPr>
        <xdr:cNvPr id="10" name="Image 9">
          <a:extLst>
            <a:ext uri="{FF2B5EF4-FFF2-40B4-BE49-F238E27FC236}">
              <a16:creationId xmlns:a16="http://schemas.microsoft.com/office/drawing/2014/main" id="{E50E304A-4861-4498-941A-F958190EF4BD}"/>
            </a:ext>
          </a:extLst>
        </xdr:cNvPr>
        <xdr:cNvPicPr>
          <a:picLocks noChangeAspect="1"/>
        </xdr:cNvPicPr>
      </xdr:nvPicPr>
      <xdr:blipFill>
        <a:blip xmlns:r="http://schemas.openxmlformats.org/officeDocument/2006/relationships" r:embed="rId5"/>
        <a:stretch>
          <a:fillRect/>
        </a:stretch>
      </xdr:blipFill>
      <xdr:spPr>
        <a:xfrm>
          <a:off x="819150" y="1562100"/>
          <a:ext cx="397933" cy="397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19</xdr:col>
      <xdr:colOff>400050</xdr:colOff>
      <xdr:row>21</xdr:row>
      <xdr:rowOff>190500</xdr:rowOff>
    </xdr:from>
    <xdr:to>
      <xdr:col>24</xdr:col>
      <xdr:colOff>447675</xdr:colOff>
      <xdr:row>32</xdr:row>
      <xdr:rowOff>142875</xdr:rowOff>
    </xdr:to>
    <xdr:sp macro="" textlink="">
      <xdr:nvSpPr>
        <xdr:cNvPr id="14" name="Rectangle 13">
          <a:extLst>
            <a:ext uri="{FF2B5EF4-FFF2-40B4-BE49-F238E27FC236}">
              <a16:creationId xmlns:a16="http://schemas.microsoft.com/office/drawing/2014/main" id="{83EE86EF-599B-4C9D-B7EF-46D7BE32F92B}"/>
            </a:ext>
          </a:extLst>
        </xdr:cNvPr>
        <xdr:cNvSpPr/>
      </xdr:nvSpPr>
      <xdr:spPr>
        <a:xfrm>
          <a:off x="11277600" y="4057650"/>
          <a:ext cx="3133725" cy="2228850"/>
        </a:xfrm>
        <a:prstGeom prst="rec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19</xdr:col>
      <xdr:colOff>352425</xdr:colOff>
      <xdr:row>8</xdr:row>
      <xdr:rowOff>152400</xdr:rowOff>
    </xdr:from>
    <xdr:to>
      <xdr:col>24</xdr:col>
      <xdr:colOff>400050</xdr:colOff>
      <xdr:row>20</xdr:row>
      <xdr:rowOff>57150</xdr:rowOff>
    </xdr:to>
    <xdr:sp macro="" textlink="">
      <xdr:nvSpPr>
        <xdr:cNvPr id="13" name="Rectangle 12">
          <a:extLst>
            <a:ext uri="{FF2B5EF4-FFF2-40B4-BE49-F238E27FC236}">
              <a16:creationId xmlns:a16="http://schemas.microsoft.com/office/drawing/2014/main" id="{43BF695B-317E-4D71-AE08-394E288A9750}"/>
            </a:ext>
          </a:extLst>
        </xdr:cNvPr>
        <xdr:cNvSpPr/>
      </xdr:nvSpPr>
      <xdr:spPr>
        <a:xfrm>
          <a:off x="11229975" y="1495425"/>
          <a:ext cx="3133725" cy="2228850"/>
        </a:xfrm>
        <a:prstGeom prst="rec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12</xdr:col>
      <xdr:colOff>397937</xdr:colOff>
      <xdr:row>8</xdr:row>
      <xdr:rowOff>152400</xdr:rowOff>
    </xdr:from>
    <xdr:to>
      <xdr:col>19</xdr:col>
      <xdr:colOff>160870</xdr:colOff>
      <xdr:row>21</xdr:row>
      <xdr:rowOff>33867</xdr:rowOff>
    </xdr:to>
    <xdr:graphicFrame macro="">
      <xdr:nvGraphicFramePr>
        <xdr:cNvPr id="48" name="Graphique 47">
          <a:extLst>
            <a:ext uri="{FF2B5EF4-FFF2-40B4-BE49-F238E27FC236}">
              <a16:creationId xmlns:a16="http://schemas.microsoft.com/office/drawing/2014/main" id="{00000000-0008-0000-13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50799</xdr:colOff>
      <xdr:row>21</xdr:row>
      <xdr:rowOff>122340</xdr:rowOff>
    </xdr:from>
    <xdr:to>
      <xdr:col>25</xdr:col>
      <xdr:colOff>347133</xdr:colOff>
      <xdr:row>33</xdr:row>
      <xdr:rowOff>127000</xdr:rowOff>
    </xdr:to>
    <xdr:sp macro="" textlink="">
      <xdr:nvSpPr>
        <xdr:cNvPr id="60" name="Rectangle : coins arrondis 59">
          <a:extLst>
            <a:ext uri="{FF2B5EF4-FFF2-40B4-BE49-F238E27FC236}">
              <a16:creationId xmlns:a16="http://schemas.microsoft.com/office/drawing/2014/main" id="{00000000-0008-0000-1300-00003C000000}"/>
            </a:ext>
          </a:extLst>
        </xdr:cNvPr>
        <xdr:cNvSpPr/>
      </xdr:nvSpPr>
      <xdr:spPr>
        <a:xfrm>
          <a:off x="1828799" y="3255007"/>
          <a:ext cx="11887201" cy="2358393"/>
        </a:xfrm>
        <a:prstGeom prst="roundRect">
          <a:avLst/>
        </a:prstGeom>
        <a:noFill/>
        <a:ln>
          <a:noFill/>
        </a:ln>
        <a:effectLst>
          <a:outerShdw blurRad="38100" dir="7200000" algn="ctr">
            <a:srgbClr val="000000">
              <a:alpha val="39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42334</xdr:colOff>
      <xdr:row>8</xdr:row>
      <xdr:rowOff>96940</xdr:rowOff>
    </xdr:from>
    <xdr:to>
      <xdr:col>26</xdr:col>
      <xdr:colOff>1</xdr:colOff>
      <xdr:row>21</xdr:row>
      <xdr:rowOff>50800</xdr:rowOff>
    </xdr:to>
    <xdr:sp macro="" textlink="">
      <xdr:nvSpPr>
        <xdr:cNvPr id="4" name="Rectangle : coins arrondis 3">
          <a:extLst>
            <a:ext uri="{FF2B5EF4-FFF2-40B4-BE49-F238E27FC236}">
              <a16:creationId xmlns:a16="http://schemas.microsoft.com/office/drawing/2014/main" id="{00000000-0008-0000-1300-000004000000}"/>
            </a:ext>
          </a:extLst>
        </xdr:cNvPr>
        <xdr:cNvSpPr/>
      </xdr:nvSpPr>
      <xdr:spPr>
        <a:xfrm>
          <a:off x="1820334" y="842007"/>
          <a:ext cx="11904134" cy="2341460"/>
        </a:xfrm>
        <a:prstGeom prst="roundRect">
          <a:avLst/>
        </a:prstGeom>
        <a:noFill/>
        <a:ln>
          <a:noFill/>
        </a:ln>
        <a:effectLst>
          <a:outerShdw blurRad="38100" dir="7200000" algn="ctr">
            <a:srgbClr val="000000">
              <a:alpha val="39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57151</xdr:colOff>
      <xdr:row>3</xdr:row>
      <xdr:rowOff>52920</xdr:rowOff>
    </xdr:from>
    <xdr:to>
      <xdr:col>18</xdr:col>
      <xdr:colOff>340576</xdr:colOff>
      <xdr:row>6</xdr:row>
      <xdr:rowOff>93120</xdr:rowOff>
    </xdr:to>
    <xdr:sp macro="" textlink="">
      <xdr:nvSpPr>
        <xdr:cNvPr id="8" name="ZoneTexte 7">
          <a:extLst>
            <a:ext uri="{FF2B5EF4-FFF2-40B4-BE49-F238E27FC236}">
              <a16:creationId xmlns:a16="http://schemas.microsoft.com/office/drawing/2014/main" id="{00000000-0008-0000-1300-000008000000}"/>
            </a:ext>
          </a:extLst>
        </xdr:cNvPr>
        <xdr:cNvSpPr txBox="1"/>
      </xdr:nvSpPr>
      <xdr:spPr>
        <a:xfrm>
          <a:off x="7496176" y="748245"/>
          <a:ext cx="2750400" cy="440250"/>
        </a:xfrm>
        <a:prstGeom prst="roundRect">
          <a:avLst>
            <a:gd name="adj" fmla="val 50000"/>
          </a:avLst>
        </a:prstGeom>
        <a:solidFill>
          <a:schemeClr val="accent5">
            <a:lumMod val="7500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fr-FR" sz="1400" b="1">
              <a:solidFill>
                <a:schemeClr val="bg1"/>
              </a:solidFill>
              <a:latin typeface="+mj-lt"/>
              <a:ea typeface="+mn-ea"/>
              <a:cs typeface="+mn-cs"/>
            </a:rPr>
            <a:t>Plan d'investissement</a:t>
          </a:r>
        </a:p>
      </xdr:txBody>
    </xdr:sp>
    <xdr:clientData/>
  </xdr:twoCellAnchor>
  <xdr:twoCellAnchor editAs="oneCell">
    <xdr:from>
      <xdr:col>1</xdr:col>
      <xdr:colOff>561975</xdr:colOff>
      <xdr:row>0</xdr:row>
      <xdr:rowOff>38100</xdr:rowOff>
    </xdr:from>
    <xdr:to>
      <xdr:col>2</xdr:col>
      <xdr:colOff>379942</xdr:colOff>
      <xdr:row>1</xdr:row>
      <xdr:rowOff>426723</xdr:rowOff>
    </xdr:to>
    <xdr:pic>
      <xdr:nvPicPr>
        <xdr:cNvPr id="24" name="Image 23">
          <a:hlinkClick xmlns:r="http://schemas.openxmlformats.org/officeDocument/2006/relationships" r:id="rId2"/>
          <a:extLst>
            <a:ext uri="{FF2B5EF4-FFF2-40B4-BE49-F238E27FC236}">
              <a16:creationId xmlns:a16="http://schemas.microsoft.com/office/drawing/2014/main" id="{00000000-0008-0000-1300-00001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6750" y="38100"/>
          <a:ext cx="484717" cy="483873"/>
        </a:xfrm>
        <a:prstGeom prst="rect">
          <a:avLst/>
        </a:prstGeom>
      </xdr:spPr>
    </xdr:pic>
    <xdr:clientData/>
  </xdr:twoCellAnchor>
  <xdr:twoCellAnchor>
    <xdr:from>
      <xdr:col>7</xdr:col>
      <xdr:colOff>643468</xdr:colOff>
      <xdr:row>3</xdr:row>
      <xdr:rowOff>52917</xdr:rowOff>
    </xdr:from>
    <xdr:to>
      <xdr:col>11</xdr:col>
      <xdr:colOff>137583</xdr:colOff>
      <xdr:row>6</xdr:row>
      <xdr:rowOff>91564</xdr:rowOff>
    </xdr:to>
    <xdr:sp macro="" textlink="">
      <xdr:nvSpPr>
        <xdr:cNvPr id="25" name="ZoneTexte 24">
          <a:extLst>
            <a:ext uri="{FF2B5EF4-FFF2-40B4-BE49-F238E27FC236}">
              <a16:creationId xmlns:a16="http://schemas.microsoft.com/office/drawing/2014/main" id="{00000000-0008-0000-1300-000019000000}"/>
            </a:ext>
          </a:extLst>
        </xdr:cNvPr>
        <xdr:cNvSpPr txBox="1"/>
      </xdr:nvSpPr>
      <xdr:spPr>
        <a:xfrm>
          <a:off x="2958043" y="710142"/>
          <a:ext cx="2437340" cy="438697"/>
        </a:xfrm>
        <a:prstGeom prst="roundRect">
          <a:avLst>
            <a:gd name="adj" fmla="val 50000"/>
          </a:avLst>
        </a:prstGeom>
        <a:solidFill>
          <a:schemeClr val="accent5">
            <a:lumMod val="7500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solidFill>
                <a:schemeClr val="bg1"/>
              </a:solidFill>
              <a:latin typeface="+mj-lt"/>
            </a:rPr>
            <a:t>Patrimoine Net</a:t>
          </a:r>
        </a:p>
      </xdr:txBody>
    </xdr:sp>
    <xdr:clientData/>
  </xdr:twoCellAnchor>
  <xdr:twoCellAnchor>
    <xdr:from>
      <xdr:col>19</xdr:col>
      <xdr:colOff>641350</xdr:colOff>
      <xdr:row>3</xdr:row>
      <xdr:rowOff>64561</xdr:rowOff>
    </xdr:from>
    <xdr:to>
      <xdr:col>24</xdr:col>
      <xdr:colOff>305650</xdr:colOff>
      <xdr:row>6</xdr:row>
      <xdr:rowOff>104761</xdr:rowOff>
    </xdr:to>
    <xdr:sp macro="" textlink="">
      <xdr:nvSpPr>
        <xdr:cNvPr id="26" name="ZoneTexte 25">
          <a:extLst>
            <a:ext uri="{FF2B5EF4-FFF2-40B4-BE49-F238E27FC236}">
              <a16:creationId xmlns:a16="http://schemas.microsoft.com/office/drawing/2014/main" id="{00000000-0008-0000-1300-00001A000000}"/>
            </a:ext>
          </a:extLst>
        </xdr:cNvPr>
        <xdr:cNvSpPr txBox="1"/>
      </xdr:nvSpPr>
      <xdr:spPr>
        <a:xfrm>
          <a:off x="11404600" y="759886"/>
          <a:ext cx="2750400" cy="440250"/>
        </a:xfrm>
        <a:prstGeom prst="roundRect">
          <a:avLst>
            <a:gd name="adj" fmla="val 50000"/>
          </a:avLst>
        </a:prstGeom>
        <a:solidFill>
          <a:schemeClr val="accent5">
            <a:lumMod val="7500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fr-FR" sz="1400" b="1">
              <a:solidFill>
                <a:schemeClr val="bg1"/>
              </a:solidFill>
              <a:latin typeface="+mj-lt"/>
              <a:ea typeface="+mn-ea"/>
              <a:cs typeface="+mn-cs"/>
            </a:rPr>
            <a:t>Projection *</a:t>
          </a:r>
        </a:p>
      </xdr:txBody>
    </xdr:sp>
    <xdr:clientData/>
  </xdr:twoCellAnchor>
  <xdr:twoCellAnchor>
    <xdr:from>
      <xdr:col>5</xdr:col>
      <xdr:colOff>33868</xdr:colOff>
      <xdr:row>10</xdr:row>
      <xdr:rowOff>152404</xdr:rowOff>
    </xdr:from>
    <xdr:to>
      <xdr:col>7</xdr:col>
      <xdr:colOff>474135</xdr:colOff>
      <xdr:row>18</xdr:row>
      <xdr:rowOff>101602</xdr:rowOff>
    </xdr:to>
    <xdr:sp macro="" textlink="">
      <xdr:nvSpPr>
        <xdr:cNvPr id="31" name="Flèche : droite rayée 30">
          <a:extLst>
            <a:ext uri="{FF2B5EF4-FFF2-40B4-BE49-F238E27FC236}">
              <a16:creationId xmlns:a16="http://schemas.microsoft.com/office/drawing/2014/main" id="{00000000-0008-0000-1300-00001F000000}"/>
            </a:ext>
          </a:extLst>
        </xdr:cNvPr>
        <xdr:cNvSpPr/>
      </xdr:nvSpPr>
      <xdr:spPr>
        <a:xfrm>
          <a:off x="1176868" y="1940987"/>
          <a:ext cx="1551517" cy="1526115"/>
        </a:xfrm>
        <a:prstGeom prst="homePlate">
          <a:avLst>
            <a:gd name="adj" fmla="val 28502"/>
          </a:avLst>
        </a:prstGeom>
        <a:solidFill>
          <a:schemeClr val="accent5">
            <a:lumMod val="75000"/>
          </a:schemeClr>
        </a:solidFill>
        <a:ln w="19050">
          <a:noFill/>
        </a:ln>
        <a:effectLst/>
        <a:scene3d>
          <a:camera prst="orthographicFront">
            <a:rot lat="0" lon="0" rev="0"/>
          </a:camera>
          <a:lightRig rig="balanced" dir="t">
            <a:rot lat="0" lon="0" rev="8700000"/>
          </a:lightRig>
        </a:scene3d>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b="1">
              <a:solidFill>
                <a:schemeClr val="bg1"/>
              </a:solidFill>
              <a:latin typeface="+mj-lt"/>
              <a:ea typeface="Open Sans" panose="020B0606030504020204" pitchFamily="34" charset="0"/>
              <a:cs typeface="Open Sans" panose="020B0606030504020204" pitchFamily="34" charset="0"/>
            </a:rPr>
            <a:t>ACTUEL</a:t>
          </a:r>
        </a:p>
      </xdr:txBody>
    </xdr:sp>
    <xdr:clientData/>
  </xdr:twoCellAnchor>
  <xdr:twoCellAnchor>
    <xdr:from>
      <xdr:col>5</xdr:col>
      <xdr:colOff>59267</xdr:colOff>
      <xdr:row>24</xdr:row>
      <xdr:rowOff>101603</xdr:rowOff>
    </xdr:from>
    <xdr:to>
      <xdr:col>7</xdr:col>
      <xdr:colOff>499533</xdr:colOff>
      <xdr:row>31</xdr:row>
      <xdr:rowOff>143935</xdr:rowOff>
    </xdr:to>
    <xdr:sp macro="" textlink="">
      <xdr:nvSpPr>
        <xdr:cNvPr id="33" name="Flèche : droite rayée 32">
          <a:extLst>
            <a:ext uri="{FF2B5EF4-FFF2-40B4-BE49-F238E27FC236}">
              <a16:creationId xmlns:a16="http://schemas.microsoft.com/office/drawing/2014/main" id="{00000000-0008-0000-1300-000021000000}"/>
            </a:ext>
          </a:extLst>
        </xdr:cNvPr>
        <xdr:cNvSpPr/>
      </xdr:nvSpPr>
      <xdr:spPr>
        <a:xfrm>
          <a:off x="1202267" y="4705353"/>
          <a:ext cx="1551516" cy="1545165"/>
        </a:xfrm>
        <a:prstGeom prst="homePlate">
          <a:avLst>
            <a:gd name="adj" fmla="val 30822"/>
          </a:avLst>
        </a:prstGeom>
        <a:solidFill>
          <a:schemeClr val="accent5">
            <a:lumMod val="75000"/>
          </a:schemeClr>
        </a:solidFill>
        <a:ln w="19050">
          <a:noFill/>
        </a:ln>
        <a:effectLst/>
        <a:scene3d>
          <a:camera prst="orthographicFront">
            <a:rot lat="0" lon="0" rev="0"/>
          </a:camera>
          <a:lightRig rig="balanced" dir="t">
            <a:rot lat="0" lon="0" rev="8700000"/>
          </a:lightRig>
        </a:scene3d>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fr-FR" sz="1800" b="1">
              <a:solidFill>
                <a:schemeClr val="bg1"/>
              </a:solidFill>
              <a:latin typeface="+mj-lt"/>
              <a:ea typeface="Open Sans" panose="020B0606030504020204" pitchFamily="34" charset="0"/>
              <a:cs typeface="Open Sans" panose="020B0606030504020204" pitchFamily="34" charset="0"/>
            </a:rPr>
            <a:t>CIBLE</a:t>
          </a:r>
        </a:p>
      </xdr:txBody>
    </xdr:sp>
    <xdr:clientData/>
  </xdr:twoCellAnchor>
  <xdr:twoCellAnchor>
    <xdr:from>
      <xdr:col>6</xdr:col>
      <xdr:colOff>550340</xdr:colOff>
      <xdr:row>8</xdr:row>
      <xdr:rowOff>127001</xdr:rowOff>
    </xdr:from>
    <xdr:to>
      <xdr:col>13</xdr:col>
      <xdr:colOff>287873</xdr:colOff>
      <xdr:row>21</xdr:row>
      <xdr:rowOff>42333</xdr:rowOff>
    </xdr:to>
    <xdr:graphicFrame macro="">
      <xdr:nvGraphicFramePr>
        <xdr:cNvPr id="37" name="Graphique 36">
          <a:extLst>
            <a:ext uri="{FF2B5EF4-FFF2-40B4-BE49-F238E27FC236}">
              <a16:creationId xmlns:a16="http://schemas.microsoft.com/office/drawing/2014/main" id="{00000000-0008-0000-13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408521</xdr:colOff>
      <xdr:row>13</xdr:row>
      <xdr:rowOff>93132</xdr:rowOff>
    </xdr:from>
    <xdr:to>
      <xdr:col>16</xdr:col>
      <xdr:colOff>129121</xdr:colOff>
      <xdr:row>14</xdr:row>
      <xdr:rowOff>186266</xdr:rowOff>
    </xdr:to>
    <xdr:sp macro="" textlink="Investissementact">
      <xdr:nvSpPr>
        <xdr:cNvPr id="51" name="ZoneTexte 50">
          <a:extLst>
            <a:ext uri="{FF2B5EF4-FFF2-40B4-BE49-F238E27FC236}">
              <a16:creationId xmlns:a16="http://schemas.microsoft.com/office/drawing/2014/main" id="{00000000-0008-0000-1300-000033000000}"/>
            </a:ext>
          </a:extLst>
        </xdr:cNvPr>
        <xdr:cNvSpPr txBox="1"/>
      </xdr:nvSpPr>
      <xdr:spPr>
        <a:xfrm>
          <a:off x="6853771" y="2463799"/>
          <a:ext cx="9271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9C51147-BED9-44FF-8829-8A723D3E46ED}" type="TxLink">
            <a:rPr lang="en-US" sz="1100" b="1" i="0" u="none" strike="noStrike" cap="none" spc="0">
              <a:ln w="0"/>
              <a:solidFill>
                <a:schemeClr val="accent5">
                  <a:lumMod val="50000"/>
                </a:schemeClr>
              </a:solidFill>
              <a:effectLst>
                <a:outerShdw blurRad="38100" dist="19050" dir="2700000" algn="tl" rotWithShape="0">
                  <a:schemeClr val="dk1">
                    <a:alpha val="40000"/>
                  </a:schemeClr>
                </a:outerShdw>
              </a:effectLst>
              <a:latin typeface="Segoe UI"/>
              <a:ea typeface="Open Sans" panose="020B0606030504020204" pitchFamily="34" charset="0"/>
              <a:cs typeface="Segoe UI"/>
            </a:rPr>
            <a:pPr algn="ctr"/>
            <a:t> 1 588 € </a:t>
          </a:fld>
          <a:endParaRPr lang="fr-FR" sz="1050" b="1" cap="none" spc="0">
            <a:ln w="0"/>
            <a:solidFill>
              <a:schemeClr val="accent5">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14</xdr:col>
      <xdr:colOff>350311</xdr:colOff>
      <xdr:row>14</xdr:row>
      <xdr:rowOff>93128</xdr:rowOff>
    </xdr:from>
    <xdr:to>
      <xdr:col>16</xdr:col>
      <xdr:colOff>142874</xdr:colOff>
      <xdr:row>16</xdr:row>
      <xdr:rowOff>143930</xdr:rowOff>
    </xdr:to>
    <xdr:sp macro="" textlink="Investact">
      <xdr:nvSpPr>
        <xdr:cNvPr id="50" name="ZoneTexte 49">
          <a:extLst>
            <a:ext uri="{FF2B5EF4-FFF2-40B4-BE49-F238E27FC236}">
              <a16:creationId xmlns:a16="http://schemas.microsoft.com/office/drawing/2014/main" id="{00000000-0008-0000-1300-000032000000}"/>
            </a:ext>
          </a:extLst>
        </xdr:cNvPr>
        <xdr:cNvSpPr txBox="1"/>
      </xdr:nvSpPr>
      <xdr:spPr>
        <a:xfrm>
          <a:off x="6951136" y="2569628"/>
          <a:ext cx="1030813"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6E9BB93-5988-4047-A63C-4E3A3661D7FB}" type="TxLink">
            <a:rPr lang="en-US" sz="900" b="0" i="0" u="none" strike="noStrike" cap="none" spc="0">
              <a:ln w="0"/>
              <a:solidFill>
                <a:schemeClr val="accent1">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rPr>
            <a:pPr algn="ctr"/>
            <a:t>Invest mensuel actuel</a:t>
          </a:fld>
          <a:endParaRPr lang="fr-FR" sz="900" b="0" cap="none" spc="0">
            <a:ln w="0"/>
            <a:solidFill>
              <a:schemeClr val="accent1">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12</xdr:col>
      <xdr:colOff>142875</xdr:colOff>
      <xdr:row>21</xdr:row>
      <xdr:rowOff>187324</xdr:rowOff>
    </xdr:from>
    <xdr:to>
      <xdr:col>18</xdr:col>
      <xdr:colOff>723900</xdr:colOff>
      <xdr:row>33</xdr:row>
      <xdr:rowOff>152400</xdr:rowOff>
    </xdr:to>
    <xdr:graphicFrame macro="">
      <xdr:nvGraphicFramePr>
        <xdr:cNvPr id="52" name="Graphique 51">
          <a:extLst>
            <a:ext uri="{FF2B5EF4-FFF2-40B4-BE49-F238E27FC236}">
              <a16:creationId xmlns:a16="http://schemas.microsoft.com/office/drawing/2014/main" id="{00000000-0008-0000-13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385233</xdr:colOff>
      <xdr:row>27</xdr:row>
      <xdr:rowOff>62441</xdr:rowOff>
    </xdr:from>
    <xdr:to>
      <xdr:col>16</xdr:col>
      <xdr:colOff>257175</xdr:colOff>
      <xdr:row>29</xdr:row>
      <xdr:rowOff>87844</xdr:rowOff>
    </xdr:to>
    <xdr:sp macro="" textlink="Investcib">
      <xdr:nvSpPr>
        <xdr:cNvPr id="63" name="ZoneTexte 62">
          <a:extLst>
            <a:ext uri="{FF2B5EF4-FFF2-40B4-BE49-F238E27FC236}">
              <a16:creationId xmlns:a16="http://schemas.microsoft.com/office/drawing/2014/main" id="{00000000-0008-0000-1300-00003F000000}"/>
            </a:ext>
          </a:extLst>
        </xdr:cNvPr>
        <xdr:cNvSpPr txBox="1"/>
      </xdr:nvSpPr>
      <xdr:spPr>
        <a:xfrm>
          <a:off x="6986058" y="5082116"/>
          <a:ext cx="1110192" cy="425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C2BF9E6C-B2DA-46D1-958B-FD69EF2C77E0}" type="TxLink">
            <a:rPr lang="en-US" sz="900" b="0" i="0" u="none" strike="noStrike" cap="none" spc="0">
              <a:ln w="0"/>
              <a:solidFill>
                <a:schemeClr val="accent1">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rPr>
            <a:pPr marL="0" indent="0" algn="ctr"/>
            <a:t>Invest mensuel cible</a:t>
          </a:fld>
          <a:endParaRPr lang="fr-FR" sz="900" b="0" i="0" u="none" strike="noStrike" cap="none" spc="0">
            <a:ln w="0"/>
            <a:solidFill>
              <a:schemeClr val="accent1">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14</xdr:col>
      <xdr:colOff>423334</xdr:colOff>
      <xdr:row>26</xdr:row>
      <xdr:rowOff>25404</xdr:rowOff>
    </xdr:from>
    <xdr:to>
      <xdr:col>16</xdr:col>
      <xdr:colOff>143934</xdr:colOff>
      <xdr:row>27</xdr:row>
      <xdr:rowOff>118537</xdr:rowOff>
    </xdr:to>
    <xdr:sp macro="" textlink="Investissementcib">
      <xdr:nvSpPr>
        <xdr:cNvPr id="38912" name="ZoneTexte 38911">
          <a:extLst>
            <a:ext uri="{FF2B5EF4-FFF2-40B4-BE49-F238E27FC236}">
              <a16:creationId xmlns:a16="http://schemas.microsoft.com/office/drawing/2014/main" id="{00000000-0008-0000-1300-000000980000}"/>
            </a:ext>
          </a:extLst>
        </xdr:cNvPr>
        <xdr:cNvSpPr txBox="1"/>
      </xdr:nvSpPr>
      <xdr:spPr>
        <a:xfrm>
          <a:off x="7086601" y="4089404"/>
          <a:ext cx="956733"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FC0CF493-FBB9-45CB-A047-D529E054C279}" type="TxLink">
            <a:rPr lang="en-US" sz="1100" b="1" i="0" u="none" strike="noStrike" cap="none" spc="0">
              <a:ln w="0"/>
              <a:solidFill>
                <a:schemeClr val="accent5">
                  <a:lumMod val="50000"/>
                </a:schemeClr>
              </a:solidFill>
              <a:effectLst>
                <a:outerShdw blurRad="38100" dist="19050" dir="2700000" algn="tl" rotWithShape="0">
                  <a:schemeClr val="dk1">
                    <a:alpha val="40000"/>
                  </a:schemeClr>
                </a:outerShdw>
              </a:effectLst>
              <a:latin typeface="Segoe UI"/>
              <a:ea typeface="Open Sans" panose="020B0606030504020204" pitchFamily="34" charset="0"/>
              <a:cs typeface="Segoe UI"/>
            </a:rPr>
            <a:pPr marL="0" indent="0" algn="ctr"/>
            <a:t> 2 388 € </a:t>
          </a:fld>
          <a:endParaRPr lang="fr-FR" sz="1050" b="1" i="0" u="none" strike="noStrike" cap="none" spc="0">
            <a:ln w="0"/>
            <a:solidFill>
              <a:schemeClr val="accent5">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406408</xdr:colOff>
      <xdr:row>13</xdr:row>
      <xdr:rowOff>15878</xdr:rowOff>
    </xdr:from>
    <xdr:to>
      <xdr:col>9</xdr:col>
      <xdr:colOff>745074</xdr:colOff>
      <xdr:row>14</xdr:row>
      <xdr:rowOff>122770</xdr:rowOff>
    </xdr:to>
    <xdr:sp macro="" textlink="Montantactuel">
      <xdr:nvSpPr>
        <xdr:cNvPr id="38918" name="ZoneTexte 38917">
          <a:extLst>
            <a:ext uri="{FF2B5EF4-FFF2-40B4-BE49-F238E27FC236}">
              <a16:creationId xmlns:a16="http://schemas.microsoft.com/office/drawing/2014/main" id="{00000000-0008-0000-1300-000006980000}"/>
            </a:ext>
          </a:extLst>
        </xdr:cNvPr>
        <xdr:cNvSpPr txBox="1"/>
      </xdr:nvSpPr>
      <xdr:spPr>
        <a:xfrm>
          <a:off x="4730758" y="2339978"/>
          <a:ext cx="1014941" cy="306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552B187-CC43-45A4-BA61-75AEB54DD892}" type="TxLink">
            <a:rPr lang="en-US" sz="1100" b="1" i="0" u="none" strike="noStrike" cap="none" spc="0">
              <a:ln w="0"/>
              <a:solidFill>
                <a:schemeClr val="accent5">
                  <a:lumMod val="50000"/>
                </a:schemeClr>
              </a:solidFill>
              <a:effectLst>
                <a:outerShdw blurRad="38100" dist="19050" dir="2700000" algn="tl" rotWithShape="0">
                  <a:schemeClr val="dk1">
                    <a:alpha val="40000"/>
                  </a:schemeClr>
                </a:outerShdw>
              </a:effectLst>
              <a:latin typeface="Segoe UI"/>
              <a:ea typeface="Open Sans" panose="020B0606030504020204" pitchFamily="34" charset="0"/>
              <a:cs typeface="Segoe UI"/>
            </a:rPr>
            <a:pPr algn="ctr"/>
            <a:t> 121 310 € </a:t>
          </a:fld>
          <a:endParaRPr lang="fr-FR" sz="1050" b="1" cap="none" spc="0">
            <a:ln w="0"/>
            <a:solidFill>
              <a:schemeClr val="accent5">
                <a:lumMod val="50000"/>
              </a:schemeClr>
            </a:solidFill>
            <a:effectLst>
              <a:outerShdw blurRad="38100" dist="19050" dir="2700000" algn="tl" rotWithShape="0">
                <a:schemeClr val="dk1">
                  <a:alpha val="40000"/>
                </a:schemeClr>
              </a:outerShdw>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20</xdr:col>
      <xdr:colOff>421483</xdr:colOff>
      <xdr:row>12</xdr:row>
      <xdr:rowOff>6082</xdr:rowOff>
    </xdr:from>
    <xdr:to>
      <xdr:col>23</xdr:col>
      <xdr:colOff>161925</xdr:colOff>
      <xdr:row>13</xdr:row>
      <xdr:rowOff>85725</xdr:rowOff>
    </xdr:to>
    <xdr:sp macro="" textlink="">
      <xdr:nvSpPr>
        <xdr:cNvPr id="2" name="ZoneTexte 1">
          <a:extLst>
            <a:ext uri="{FF2B5EF4-FFF2-40B4-BE49-F238E27FC236}">
              <a16:creationId xmlns:a16="http://schemas.microsoft.com/office/drawing/2014/main" id="{00000000-0008-0000-1300-000002000000}"/>
            </a:ext>
          </a:extLst>
        </xdr:cNvPr>
        <xdr:cNvSpPr txBox="1"/>
      </xdr:nvSpPr>
      <xdr:spPr>
        <a:xfrm>
          <a:off x="11975308" y="2130157"/>
          <a:ext cx="1473992" cy="279668"/>
        </a:xfrm>
        <a:prstGeom prst="roundRect">
          <a:avLst>
            <a:gd name="adj" fmla="val 50000"/>
          </a:avLst>
        </a:prstGeom>
        <a:solidFill>
          <a:schemeClr val="accent5">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300" b="1" cap="none" spc="0">
            <a:ln w="0"/>
            <a:solidFill>
              <a:schemeClr val="bg1"/>
            </a:solidFill>
            <a:effectLst/>
            <a:latin typeface="+mj-lt"/>
          </a:endParaRPr>
        </a:p>
      </xdr:txBody>
    </xdr:sp>
    <xdr:clientData/>
  </xdr:twoCellAnchor>
  <xdr:twoCellAnchor>
    <xdr:from>
      <xdr:col>20</xdr:col>
      <xdr:colOff>527325</xdr:colOff>
      <xdr:row>24</xdr:row>
      <xdr:rowOff>191343</xdr:rowOff>
    </xdr:from>
    <xdr:to>
      <xdr:col>23</xdr:col>
      <xdr:colOff>295275</xdr:colOff>
      <xdr:row>26</xdr:row>
      <xdr:rowOff>76201</xdr:rowOff>
    </xdr:to>
    <xdr:sp macro="" textlink="">
      <xdr:nvSpPr>
        <xdr:cNvPr id="7" name="ZoneTexte 6">
          <a:extLst>
            <a:ext uri="{FF2B5EF4-FFF2-40B4-BE49-F238E27FC236}">
              <a16:creationId xmlns:a16="http://schemas.microsoft.com/office/drawing/2014/main" id="{00000000-0008-0000-1300-000007000000}"/>
            </a:ext>
          </a:extLst>
        </xdr:cNvPr>
        <xdr:cNvSpPr txBox="1"/>
      </xdr:nvSpPr>
      <xdr:spPr>
        <a:xfrm>
          <a:off x="12081150" y="4658568"/>
          <a:ext cx="1501500" cy="284908"/>
        </a:xfrm>
        <a:prstGeom prst="roundRect">
          <a:avLst>
            <a:gd name="adj" fmla="val 50000"/>
          </a:avLst>
        </a:prstGeom>
        <a:solidFill>
          <a:schemeClr val="accent5">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US" sz="1300" b="1" i="0" u="none" strike="noStrike" cap="none" spc="0">
            <a:ln w="0"/>
            <a:solidFill>
              <a:schemeClr val="bg1"/>
            </a:solidFill>
            <a:effectLst/>
            <a:latin typeface="+mj-lt"/>
            <a:ea typeface="Calibri"/>
            <a:cs typeface="Calibri"/>
          </a:endParaRPr>
        </a:p>
      </xdr:txBody>
    </xdr:sp>
    <xdr:clientData/>
  </xdr:twoCellAnchor>
  <xdr:twoCellAnchor editAs="oneCell">
    <xdr:from>
      <xdr:col>2</xdr:col>
      <xdr:colOff>321734</xdr:colOff>
      <xdr:row>0</xdr:row>
      <xdr:rowOff>846</xdr:rowOff>
    </xdr:from>
    <xdr:to>
      <xdr:col>4</xdr:col>
      <xdr:colOff>32425</xdr:colOff>
      <xdr:row>1</xdr:row>
      <xdr:rowOff>445596</xdr:rowOff>
    </xdr:to>
    <xdr:pic>
      <xdr:nvPicPr>
        <xdr:cNvPr id="9" name="Imagen 8">
          <a:hlinkClick xmlns:r="http://schemas.openxmlformats.org/officeDocument/2006/relationships" r:id="rId2"/>
          <a:extLst>
            <a:ext uri="{FF2B5EF4-FFF2-40B4-BE49-F238E27FC236}">
              <a16:creationId xmlns:a16="http://schemas.microsoft.com/office/drawing/2014/main" id="{00000000-0008-0000-1300-000009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869" r="79974"/>
        <a:stretch/>
      </xdr:blipFill>
      <xdr:spPr>
        <a:xfrm>
          <a:off x="1093259" y="846"/>
          <a:ext cx="596516" cy="540000"/>
        </a:xfrm>
        <a:prstGeom prst="rect">
          <a:avLst/>
        </a:prstGeom>
      </xdr:spPr>
    </xdr:pic>
    <xdr:clientData/>
  </xdr:twoCellAnchor>
  <xdr:twoCellAnchor>
    <xdr:from>
      <xdr:col>20</xdr:col>
      <xdr:colOff>219075</xdr:colOff>
      <xdr:row>10</xdr:row>
      <xdr:rowOff>9525</xdr:rowOff>
    </xdr:from>
    <xdr:to>
      <xdr:col>23</xdr:col>
      <xdr:colOff>368077</xdr:colOff>
      <xdr:row>11</xdr:row>
      <xdr:rowOff>161925</xdr:rowOff>
    </xdr:to>
    <xdr:sp macro="" textlink="">
      <xdr:nvSpPr>
        <xdr:cNvPr id="3" name="ZoneTexte 2">
          <a:extLst>
            <a:ext uri="{FF2B5EF4-FFF2-40B4-BE49-F238E27FC236}">
              <a16:creationId xmlns:a16="http://schemas.microsoft.com/office/drawing/2014/main" id="{F377E575-7AED-4F45-9F93-B6073910D500}"/>
            </a:ext>
          </a:extLst>
        </xdr:cNvPr>
        <xdr:cNvSpPr txBox="1"/>
      </xdr:nvSpPr>
      <xdr:spPr>
        <a:xfrm>
          <a:off x="11772900" y="1762125"/>
          <a:ext cx="1882552"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000" b="0" i="1">
              <a:solidFill>
                <a:schemeClr val="accent5">
                  <a:lumMod val="50000"/>
                </a:schemeClr>
              </a:solidFill>
              <a:effectLst>
                <a:outerShdw blurRad="38100" dist="19050" dir="2700000" algn="tl" rotWithShape="0">
                  <a:schemeClr val="dk1">
                    <a:alpha val="40000"/>
                  </a:schemeClr>
                </a:outerShdw>
              </a:effectLst>
              <a:latin typeface="+mn-lt"/>
              <a:ea typeface="+mn-ea"/>
              <a:cs typeface="+mn-cs"/>
            </a:rPr>
            <a:t>Libre</a:t>
          </a:r>
          <a:r>
            <a:rPr lang="en-US" sz="1000" b="0" i="1" baseline="0">
              <a:solidFill>
                <a:schemeClr val="accent5">
                  <a:lumMod val="50000"/>
                </a:schemeClr>
              </a:solidFill>
              <a:effectLst>
                <a:outerShdw blurRad="38100" dist="19050" dir="2700000" algn="tl" rotWithShape="0">
                  <a:schemeClr val="dk1">
                    <a:alpha val="40000"/>
                  </a:schemeClr>
                </a:outerShdw>
              </a:effectLst>
              <a:latin typeface="+mn-lt"/>
              <a:ea typeface="+mn-ea"/>
              <a:cs typeface="+mn-cs"/>
            </a:rPr>
            <a:t> financièrement (théoriquement) en</a:t>
          </a:r>
          <a:endParaRPr lang="fr-FR" sz="1000" b="0" i="1">
            <a:solidFill>
              <a:schemeClr val="accent5">
                <a:lumMod val="50000"/>
              </a:schemeClr>
            </a:solidFill>
            <a:effectLst/>
            <a:latin typeface="+mn-lt"/>
          </a:endParaRPr>
        </a:p>
      </xdr:txBody>
    </xdr:sp>
    <xdr:clientData/>
  </xdr:twoCellAnchor>
  <xdr:twoCellAnchor>
    <xdr:from>
      <xdr:col>20</xdr:col>
      <xdr:colOff>266699</xdr:colOff>
      <xdr:row>23</xdr:row>
      <xdr:rowOff>38100</xdr:rowOff>
    </xdr:from>
    <xdr:to>
      <xdr:col>23</xdr:col>
      <xdr:colOff>514350</xdr:colOff>
      <xdr:row>24</xdr:row>
      <xdr:rowOff>161925</xdr:rowOff>
    </xdr:to>
    <xdr:sp macro="" textlink="">
      <xdr:nvSpPr>
        <xdr:cNvPr id="5" name="ZoneTexte 4">
          <a:extLst>
            <a:ext uri="{FF2B5EF4-FFF2-40B4-BE49-F238E27FC236}">
              <a16:creationId xmlns:a16="http://schemas.microsoft.com/office/drawing/2014/main" id="{651C292B-A0CB-447C-A8FA-34CEF3C8F12B}"/>
            </a:ext>
          </a:extLst>
        </xdr:cNvPr>
        <xdr:cNvSpPr txBox="1"/>
      </xdr:nvSpPr>
      <xdr:spPr>
        <a:xfrm>
          <a:off x="11820524" y="4305300"/>
          <a:ext cx="1981201"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000" b="0" i="1">
              <a:solidFill>
                <a:schemeClr val="accent5">
                  <a:lumMod val="50000"/>
                </a:schemeClr>
              </a:solidFill>
              <a:effectLst>
                <a:outerShdw blurRad="38100" dist="19050" dir="2700000" algn="tl" rotWithShape="0">
                  <a:schemeClr val="dk1">
                    <a:alpha val="40000"/>
                  </a:schemeClr>
                </a:outerShdw>
              </a:effectLst>
              <a:latin typeface="+mn-lt"/>
              <a:ea typeface="+mn-ea"/>
              <a:cs typeface="+mn-cs"/>
            </a:rPr>
            <a:t>Libre</a:t>
          </a:r>
          <a:r>
            <a:rPr lang="en-US" sz="1000" b="0" i="1" baseline="0">
              <a:solidFill>
                <a:schemeClr val="accent5">
                  <a:lumMod val="50000"/>
                </a:schemeClr>
              </a:solidFill>
              <a:effectLst>
                <a:outerShdw blurRad="38100" dist="19050" dir="2700000" algn="tl" rotWithShape="0">
                  <a:schemeClr val="dk1">
                    <a:alpha val="40000"/>
                  </a:schemeClr>
                </a:outerShdw>
              </a:effectLst>
              <a:latin typeface="+mn-lt"/>
              <a:ea typeface="+mn-ea"/>
              <a:cs typeface="+mn-cs"/>
            </a:rPr>
            <a:t> financièrement (théoriquement) en</a:t>
          </a:r>
          <a:endParaRPr lang="fr-FR" sz="1000" b="0" i="1">
            <a:solidFill>
              <a:schemeClr val="accent5">
                <a:lumMod val="50000"/>
              </a:schemeClr>
            </a:solidFill>
            <a:effectLst/>
            <a:latin typeface="+mn-lt"/>
          </a:endParaRPr>
        </a:p>
      </xdr:txBody>
    </xdr:sp>
    <xdr:clientData/>
  </xdr:twoCellAnchor>
  <xdr:twoCellAnchor editAs="oneCell">
    <xdr:from>
      <xdr:col>19</xdr:col>
      <xdr:colOff>228600</xdr:colOff>
      <xdr:row>8</xdr:row>
      <xdr:rowOff>28575</xdr:rowOff>
    </xdr:from>
    <xdr:to>
      <xdr:col>19</xdr:col>
      <xdr:colOff>626533</xdr:colOff>
      <xdr:row>10</xdr:row>
      <xdr:rowOff>16933</xdr:rowOff>
    </xdr:to>
    <xdr:pic>
      <xdr:nvPicPr>
        <xdr:cNvPr id="6" name="Image 5">
          <a:extLst>
            <a:ext uri="{FF2B5EF4-FFF2-40B4-BE49-F238E27FC236}">
              <a16:creationId xmlns:a16="http://schemas.microsoft.com/office/drawing/2014/main" id="{B3700E6A-3094-4D3B-A018-26BCC8C5739F}"/>
            </a:ext>
          </a:extLst>
        </xdr:cNvPr>
        <xdr:cNvPicPr>
          <a:picLocks noChangeAspect="1"/>
        </xdr:cNvPicPr>
      </xdr:nvPicPr>
      <xdr:blipFill>
        <a:blip xmlns:r="http://schemas.openxmlformats.org/officeDocument/2006/relationships" r:embed="rId7"/>
        <a:stretch>
          <a:fillRect/>
        </a:stretch>
      </xdr:blipFill>
      <xdr:spPr>
        <a:xfrm>
          <a:off x="11106150" y="1371600"/>
          <a:ext cx="397933" cy="397933"/>
        </a:xfrm>
        <a:prstGeom prst="rect">
          <a:avLst/>
        </a:prstGeom>
      </xdr:spPr>
    </xdr:pic>
    <xdr:clientData/>
  </xdr:twoCellAnchor>
  <xdr:twoCellAnchor editAs="oneCell">
    <xdr:from>
      <xdr:col>19</xdr:col>
      <xdr:colOff>257175</xdr:colOff>
      <xdr:row>21</xdr:row>
      <xdr:rowOff>104775</xdr:rowOff>
    </xdr:from>
    <xdr:to>
      <xdr:col>19</xdr:col>
      <xdr:colOff>655108</xdr:colOff>
      <xdr:row>23</xdr:row>
      <xdr:rowOff>102658</xdr:rowOff>
    </xdr:to>
    <xdr:pic>
      <xdr:nvPicPr>
        <xdr:cNvPr id="10" name="Image 9">
          <a:extLst>
            <a:ext uri="{FF2B5EF4-FFF2-40B4-BE49-F238E27FC236}">
              <a16:creationId xmlns:a16="http://schemas.microsoft.com/office/drawing/2014/main" id="{979974D3-7A5E-4BD8-BC09-84C142280D72}"/>
            </a:ext>
          </a:extLst>
        </xdr:cNvPr>
        <xdr:cNvPicPr>
          <a:picLocks noChangeAspect="1"/>
        </xdr:cNvPicPr>
      </xdr:nvPicPr>
      <xdr:blipFill>
        <a:blip xmlns:r="http://schemas.openxmlformats.org/officeDocument/2006/relationships" r:embed="rId7"/>
        <a:stretch>
          <a:fillRect/>
        </a:stretch>
      </xdr:blipFill>
      <xdr:spPr>
        <a:xfrm>
          <a:off x="11134725" y="3971925"/>
          <a:ext cx="397933" cy="397933"/>
        </a:xfrm>
        <a:prstGeom prst="rect">
          <a:avLst/>
        </a:prstGeom>
      </xdr:spPr>
    </xdr:pic>
    <xdr:clientData/>
  </xdr:twoCellAnchor>
  <xdr:twoCellAnchor editAs="oneCell">
    <xdr:from>
      <xdr:col>9</xdr:col>
      <xdr:colOff>38100</xdr:colOff>
      <xdr:row>26</xdr:row>
      <xdr:rowOff>180975</xdr:rowOff>
    </xdr:from>
    <xdr:to>
      <xdr:col>9</xdr:col>
      <xdr:colOff>436033</xdr:colOff>
      <xdr:row>28</xdr:row>
      <xdr:rowOff>178858</xdr:rowOff>
    </xdr:to>
    <xdr:pic>
      <xdr:nvPicPr>
        <xdr:cNvPr id="12" name="Image 11">
          <a:extLst>
            <a:ext uri="{FF2B5EF4-FFF2-40B4-BE49-F238E27FC236}">
              <a16:creationId xmlns:a16="http://schemas.microsoft.com/office/drawing/2014/main" id="{156C5958-473F-49A1-8046-E6BE2740754D}"/>
            </a:ext>
          </a:extLst>
        </xdr:cNvPr>
        <xdr:cNvPicPr>
          <a:picLocks noChangeAspect="1"/>
        </xdr:cNvPicPr>
      </xdr:nvPicPr>
      <xdr:blipFill>
        <a:blip xmlns:r="http://schemas.openxmlformats.org/officeDocument/2006/relationships" r:embed="rId7"/>
        <a:stretch>
          <a:fillRect/>
        </a:stretch>
      </xdr:blipFill>
      <xdr:spPr>
        <a:xfrm>
          <a:off x="5038725" y="5048250"/>
          <a:ext cx="397933" cy="397933"/>
        </a:xfrm>
        <a:prstGeom prst="rect">
          <a:avLst/>
        </a:prstGeom>
      </xdr:spPr>
    </xdr:pic>
    <xdr:clientData/>
  </xdr:twoCellAnchor>
  <xdr:twoCellAnchor>
    <xdr:from>
      <xdr:col>7</xdr:col>
      <xdr:colOff>771525</xdr:colOff>
      <xdr:row>21</xdr:row>
      <xdr:rowOff>171450</xdr:rowOff>
    </xdr:from>
    <xdr:to>
      <xdr:col>10</xdr:col>
      <xdr:colOff>342900</xdr:colOff>
      <xdr:row>33</xdr:row>
      <xdr:rowOff>133350</xdr:rowOff>
    </xdr:to>
    <xdr:sp macro="" textlink="">
      <xdr:nvSpPr>
        <xdr:cNvPr id="15" name="Cercle : creux 14">
          <a:extLst>
            <a:ext uri="{FF2B5EF4-FFF2-40B4-BE49-F238E27FC236}">
              <a16:creationId xmlns:a16="http://schemas.microsoft.com/office/drawing/2014/main" id="{CAA55A72-3CF7-4205-89FC-B9058FA703C8}"/>
            </a:ext>
          </a:extLst>
        </xdr:cNvPr>
        <xdr:cNvSpPr/>
      </xdr:nvSpPr>
      <xdr:spPr>
        <a:xfrm>
          <a:off x="4000500" y="4038600"/>
          <a:ext cx="2466975" cy="2438400"/>
        </a:xfrm>
        <a:prstGeom prst="donu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8</xdr:col>
      <xdr:colOff>400049</xdr:colOff>
      <xdr:row>14</xdr:row>
      <xdr:rowOff>95249</xdr:rowOff>
    </xdr:from>
    <xdr:to>
      <xdr:col>9</xdr:col>
      <xdr:colOff>847725</xdr:colOff>
      <xdr:row>16</xdr:row>
      <xdr:rowOff>200024</xdr:rowOff>
    </xdr:to>
    <xdr:sp macro="" textlink="">
      <xdr:nvSpPr>
        <xdr:cNvPr id="11" name="ZoneTexte 10">
          <a:extLst>
            <a:ext uri="{FF2B5EF4-FFF2-40B4-BE49-F238E27FC236}">
              <a16:creationId xmlns:a16="http://schemas.microsoft.com/office/drawing/2014/main" id="{7E8CD787-3C26-AB7D-46DF-9BDD7FB2DA69}"/>
            </a:ext>
          </a:extLst>
        </xdr:cNvPr>
        <xdr:cNvSpPr txBox="1"/>
      </xdr:nvSpPr>
      <xdr:spPr>
        <a:xfrm>
          <a:off x="4724399" y="2619374"/>
          <a:ext cx="1123951"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a:solidFill>
                <a:schemeClr val="accent5">
                  <a:lumMod val="50000"/>
                </a:schemeClr>
              </a:solidFill>
            </a:rPr>
            <a:t>Montant actuel</a:t>
          </a:r>
        </a:p>
      </xdr:txBody>
    </xdr:sp>
    <xdr:clientData/>
  </xdr:twoCellAnchor>
  <xdr:twoCellAnchor editAs="oneCell">
    <xdr:from>
      <xdr:col>1</xdr:col>
      <xdr:colOff>600075</xdr:colOff>
      <xdr:row>7</xdr:row>
      <xdr:rowOff>38100</xdr:rowOff>
    </xdr:from>
    <xdr:to>
      <xdr:col>2</xdr:col>
      <xdr:colOff>331258</xdr:colOff>
      <xdr:row>9</xdr:row>
      <xdr:rowOff>140758</xdr:rowOff>
    </xdr:to>
    <xdr:pic>
      <xdr:nvPicPr>
        <xdr:cNvPr id="16" name="Image 15">
          <a:extLst>
            <a:ext uri="{FF2B5EF4-FFF2-40B4-BE49-F238E27FC236}">
              <a16:creationId xmlns:a16="http://schemas.microsoft.com/office/drawing/2014/main" id="{83A15B05-5E7E-42C1-8159-8716D3ACA1EC}"/>
            </a:ext>
          </a:extLst>
        </xdr:cNvPr>
        <xdr:cNvPicPr>
          <a:picLocks noChangeAspect="1"/>
        </xdr:cNvPicPr>
      </xdr:nvPicPr>
      <xdr:blipFill>
        <a:blip xmlns:r="http://schemas.openxmlformats.org/officeDocument/2006/relationships" r:embed="rId7"/>
        <a:stretch>
          <a:fillRect/>
        </a:stretch>
      </xdr:blipFill>
      <xdr:spPr>
        <a:xfrm>
          <a:off x="704850" y="1295400"/>
          <a:ext cx="397933" cy="39793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Personnalisé 2">
      <a:dk1>
        <a:sysClr val="windowText" lastClr="000000"/>
      </a:dk1>
      <a:lt1>
        <a:sysClr val="window" lastClr="FFFFFF"/>
      </a:lt1>
      <a:dk2>
        <a:srgbClr val="44546A"/>
      </a:dk2>
      <a:lt2>
        <a:srgbClr val="E7E6E6"/>
      </a:lt2>
      <a:accent1>
        <a:srgbClr val="DCE6E3"/>
      </a:accent1>
      <a:accent2>
        <a:srgbClr val="C8DDD8"/>
      </a:accent2>
      <a:accent3>
        <a:srgbClr val="B3D4CE"/>
      </a:accent3>
      <a:accent4>
        <a:srgbClr val="9EC8C4"/>
      </a:accent4>
      <a:accent5>
        <a:srgbClr val="91C1B8"/>
      </a:accent5>
      <a:accent6>
        <a:srgbClr val="F2F2F2"/>
      </a:accent6>
      <a:hlink>
        <a:srgbClr val="0563C1"/>
      </a:hlink>
      <a:folHlink>
        <a:srgbClr val="000000"/>
      </a:folHlink>
    </a:clrScheme>
    <a:fontScheme name="Personnalisé 2">
      <a:majorFont>
        <a:latin typeface="Segoe UI Semibold"/>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6.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2.vml"/><Relationship Id="rId1" Type="http://schemas.openxmlformats.org/officeDocument/2006/relationships/drawing" Target="../drawings/drawing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sheetPr>
  <dimension ref="A1:V41"/>
  <sheetViews>
    <sheetView tabSelected="1" zoomScaleNormal="100" workbookViewId="0">
      <selection activeCell="F4" sqref="F4"/>
    </sheetView>
  </sheetViews>
  <sheetFormatPr baseColWidth="10" defaultColWidth="11.5" defaultRowHeight="15"/>
  <cols>
    <col min="1" max="2" width="1.6640625" style="9" customWidth="1"/>
    <col min="3" max="3" width="7.1640625" style="9" customWidth="1"/>
    <col min="4" max="4" width="13.33203125" style="9" customWidth="1"/>
    <col min="5" max="5" width="12.5" style="9" customWidth="1"/>
    <col min="6" max="6" width="8.1640625" style="9" customWidth="1"/>
    <col min="7" max="8" width="13.33203125" style="9" customWidth="1"/>
    <col min="9" max="9" width="8.83203125" style="9" customWidth="1"/>
    <col min="10" max="11" width="12.83203125" style="9" customWidth="1"/>
    <col min="12" max="12" width="9.83203125" style="9" customWidth="1"/>
    <col min="13" max="13" width="12.33203125" style="9" customWidth="1"/>
    <col min="14" max="14" width="10.1640625" style="9" customWidth="1"/>
    <col min="15" max="15" width="11.5" style="9" customWidth="1"/>
    <col min="16" max="17" width="8.6640625" style="9" customWidth="1"/>
    <col min="18" max="18" width="11.33203125" style="9" customWidth="1"/>
    <col min="19" max="16384" width="11.5" style="9"/>
  </cols>
  <sheetData>
    <row r="1" spans="1:22" ht="6.5" customHeight="1" thickBot="1"/>
    <row r="2" spans="1:22" ht="67.25" customHeight="1" thickBot="1">
      <c r="A2" s="5"/>
      <c r="B2" s="5"/>
      <c r="C2" s="6"/>
      <c r="D2" s="7"/>
      <c r="E2" s="8"/>
      <c r="F2" s="269" t="s">
        <v>246</v>
      </c>
      <c r="G2" s="270"/>
      <c r="H2" s="270"/>
      <c r="I2" s="270"/>
      <c r="J2" s="270"/>
      <c r="K2" s="270"/>
      <c r="L2" s="270"/>
      <c r="M2" s="270"/>
      <c r="N2" s="270"/>
      <c r="O2" s="270"/>
      <c r="P2" s="5"/>
      <c r="Q2" s="5"/>
      <c r="R2" s="5"/>
      <c r="S2" s="5"/>
      <c r="T2" s="5"/>
      <c r="U2" s="5"/>
      <c r="V2" s="5"/>
    </row>
    <row r="3" spans="1:22" ht="14.75" customHeight="1" thickBot="1">
      <c r="A3" s="5"/>
      <c r="B3" s="5"/>
      <c r="C3" s="6"/>
      <c r="D3" s="6"/>
      <c r="E3" s="10"/>
      <c r="F3" s="10"/>
      <c r="G3" s="10"/>
      <c r="H3" s="10"/>
      <c r="I3" s="10"/>
      <c r="J3" s="10"/>
      <c r="K3" s="10"/>
      <c r="L3" s="10"/>
      <c r="M3" s="10"/>
      <c r="N3" s="10"/>
      <c r="O3" s="10"/>
      <c r="S3" s="5"/>
      <c r="T3" s="5"/>
      <c r="U3" s="5"/>
      <c r="V3" s="5"/>
    </row>
    <row r="4" spans="1:22" ht="14.75" customHeight="1" thickBot="1">
      <c r="A4" s="5"/>
      <c r="B4" s="5"/>
      <c r="C4" s="6"/>
      <c r="D4" s="6"/>
      <c r="E4" s="6"/>
      <c r="F4" s="6"/>
      <c r="G4" s="6"/>
      <c r="H4" s="6"/>
      <c r="I4" s="6"/>
      <c r="J4" s="6"/>
      <c r="K4" s="6"/>
      <c r="L4" s="6"/>
      <c r="M4" s="6"/>
      <c r="N4" s="6"/>
      <c r="O4" s="6"/>
      <c r="P4" s="273" t="s">
        <v>243</v>
      </c>
      <c r="Q4" s="274"/>
      <c r="R4" s="274"/>
      <c r="S4" s="5"/>
      <c r="T4" s="5"/>
      <c r="U4" s="5"/>
      <c r="V4" s="5"/>
    </row>
    <row r="5" spans="1:22" ht="14.75" customHeight="1">
      <c r="A5" s="5"/>
      <c r="B5" s="5"/>
      <c r="C5" s="11"/>
      <c r="D5" s="12"/>
      <c r="E5" s="12"/>
      <c r="F5" s="12"/>
      <c r="G5" s="12"/>
      <c r="H5" s="12"/>
      <c r="I5" s="12"/>
      <c r="J5" s="12"/>
      <c r="K5" s="12"/>
      <c r="L5" s="12"/>
      <c r="M5" s="12"/>
      <c r="N5" s="12"/>
      <c r="O5" s="13"/>
      <c r="P5" s="273"/>
      <c r="Q5" s="274"/>
      <c r="R5" s="274"/>
      <c r="V5" s="5"/>
    </row>
    <row r="6" spans="1:22" ht="14.75" customHeight="1">
      <c r="A6" s="5"/>
      <c r="B6" s="5"/>
      <c r="C6" s="11"/>
      <c r="D6" s="12"/>
      <c r="E6" s="12"/>
      <c r="F6" s="12"/>
      <c r="G6" s="12"/>
      <c r="H6" s="12"/>
      <c r="I6" s="12"/>
      <c r="J6" s="12"/>
      <c r="K6" s="12"/>
      <c r="L6" s="12"/>
      <c r="M6" s="12"/>
      <c r="N6" s="12"/>
      <c r="O6" s="13"/>
      <c r="P6" s="273"/>
      <c r="Q6" s="274"/>
      <c r="R6" s="274"/>
      <c r="V6" s="5"/>
    </row>
    <row r="7" spans="1:22" ht="14.75" customHeight="1">
      <c r="A7" s="5"/>
      <c r="B7" s="5"/>
      <c r="C7" s="11"/>
      <c r="D7" s="12"/>
      <c r="E7" s="12"/>
      <c r="F7" s="12"/>
      <c r="G7" s="12" t="s">
        <v>80</v>
      </c>
      <c r="H7" s="12"/>
      <c r="I7" s="12"/>
      <c r="J7" s="12"/>
      <c r="K7" s="12"/>
      <c r="L7" s="12"/>
      <c r="M7" s="12"/>
      <c r="N7" s="12"/>
      <c r="O7" s="13"/>
      <c r="P7" s="273"/>
      <c r="Q7" s="274"/>
      <c r="R7" s="274"/>
      <c r="V7" s="5"/>
    </row>
    <row r="8" spans="1:22" ht="14.75" customHeight="1">
      <c r="A8" s="5"/>
      <c r="B8" s="5"/>
      <c r="C8" s="11"/>
      <c r="D8" s="12"/>
      <c r="E8" s="12"/>
      <c r="F8" s="12"/>
      <c r="G8" s="12"/>
      <c r="H8" s="12"/>
      <c r="I8" s="12"/>
      <c r="J8" s="12"/>
      <c r="K8" s="12"/>
      <c r="L8" s="12"/>
      <c r="M8" s="12"/>
      <c r="N8" s="12"/>
      <c r="O8" s="13"/>
      <c r="P8" s="273"/>
      <c r="Q8" s="274"/>
      <c r="R8" s="274"/>
      <c r="V8" s="5"/>
    </row>
    <row r="9" spans="1:22" ht="14.75" customHeight="1">
      <c r="A9" s="5"/>
      <c r="B9" s="5"/>
      <c r="C9" s="11"/>
      <c r="D9" s="12"/>
      <c r="E9" s="12"/>
      <c r="F9" s="12"/>
      <c r="G9" s="12"/>
      <c r="H9" s="12"/>
      <c r="I9" s="12"/>
      <c r="J9" s="12"/>
      <c r="K9" s="12"/>
      <c r="L9" s="12"/>
      <c r="M9" s="12"/>
      <c r="N9" s="12"/>
      <c r="O9" s="13"/>
      <c r="P9" s="273"/>
      <c r="Q9" s="274"/>
      <c r="R9" s="274"/>
      <c r="V9" s="5"/>
    </row>
    <row r="10" spans="1:22">
      <c r="A10" s="5"/>
      <c r="B10" s="5"/>
      <c r="C10" s="11"/>
      <c r="D10" s="12"/>
      <c r="E10" s="12"/>
      <c r="F10" s="12"/>
      <c r="G10" s="12"/>
      <c r="H10" s="12"/>
      <c r="I10" s="12"/>
      <c r="J10" s="12"/>
      <c r="K10" s="12"/>
      <c r="L10" s="12"/>
      <c r="M10" s="12"/>
      <c r="N10" s="12"/>
      <c r="O10" s="13"/>
      <c r="P10" s="273"/>
      <c r="Q10" s="274"/>
      <c r="R10" s="274"/>
      <c r="V10" s="5"/>
    </row>
    <row r="11" spans="1:22">
      <c r="A11" s="5"/>
      <c r="B11" s="5"/>
      <c r="C11" s="11"/>
      <c r="D11" s="12"/>
      <c r="E11" s="12"/>
      <c r="F11" s="12"/>
      <c r="G11" s="12"/>
      <c r="H11" s="12"/>
      <c r="I11" s="12"/>
      <c r="J11" s="12"/>
      <c r="K11" s="12"/>
      <c r="L11" s="12"/>
      <c r="M11" s="12"/>
      <c r="N11" s="12"/>
      <c r="O11" s="13"/>
      <c r="P11" s="273"/>
      <c r="Q11" s="274"/>
      <c r="R11" s="274"/>
      <c r="V11" s="5"/>
    </row>
    <row r="12" spans="1:22">
      <c r="A12" s="5"/>
      <c r="B12" s="5"/>
      <c r="C12" s="11"/>
      <c r="D12" s="12"/>
      <c r="E12" s="12"/>
      <c r="F12" s="12"/>
      <c r="G12" s="12"/>
      <c r="H12" s="12"/>
      <c r="I12" s="12"/>
      <c r="J12" s="12"/>
      <c r="K12" s="12"/>
      <c r="L12" s="12"/>
      <c r="M12" s="12"/>
      <c r="N12" s="12"/>
      <c r="O12" s="13"/>
      <c r="P12" s="273"/>
      <c r="Q12" s="274"/>
      <c r="R12" s="274"/>
      <c r="V12" s="5"/>
    </row>
    <row r="13" spans="1:22">
      <c r="A13" s="5"/>
      <c r="B13" s="5"/>
      <c r="C13" s="11"/>
      <c r="D13" s="12"/>
      <c r="E13" s="12"/>
      <c r="F13" s="12"/>
      <c r="G13" s="12"/>
      <c r="H13" s="12"/>
      <c r="I13" s="12"/>
      <c r="J13" s="12"/>
      <c r="K13" s="12"/>
      <c r="L13" s="12"/>
      <c r="M13" s="12"/>
      <c r="N13" s="12"/>
      <c r="O13" s="13"/>
      <c r="P13" s="273"/>
      <c r="Q13" s="274"/>
      <c r="R13" s="274"/>
      <c r="V13" s="5"/>
    </row>
    <row r="14" spans="1:22">
      <c r="A14" s="5"/>
      <c r="B14" s="5"/>
      <c r="C14" s="11"/>
      <c r="D14" s="12"/>
      <c r="E14" s="12"/>
      <c r="F14" s="12"/>
      <c r="G14" s="12"/>
      <c r="H14" s="12"/>
      <c r="I14" s="12"/>
      <c r="J14" s="12"/>
      <c r="K14" s="12"/>
      <c r="L14" s="12"/>
      <c r="M14" s="12"/>
      <c r="N14" s="12"/>
      <c r="O14" s="13"/>
      <c r="P14" s="273"/>
      <c r="Q14" s="274"/>
      <c r="R14" s="274"/>
      <c r="V14" s="5"/>
    </row>
    <row r="15" spans="1:22">
      <c r="A15" s="5"/>
      <c r="B15" s="5"/>
      <c r="C15" s="11"/>
      <c r="D15" s="12"/>
      <c r="E15" s="12"/>
      <c r="F15" s="12"/>
      <c r="G15" s="12"/>
      <c r="H15" s="12"/>
      <c r="I15" s="12"/>
      <c r="J15" s="12"/>
      <c r="K15" s="12"/>
      <c r="L15" s="12"/>
      <c r="M15" s="12"/>
      <c r="N15" s="12"/>
      <c r="O15" s="13"/>
      <c r="P15" s="273"/>
      <c r="Q15" s="274"/>
      <c r="R15" s="274"/>
      <c r="V15" s="5"/>
    </row>
    <row r="16" spans="1:22">
      <c r="A16" s="5"/>
      <c r="B16" s="5"/>
      <c r="C16" s="11"/>
      <c r="D16" s="12"/>
      <c r="E16" s="12"/>
      <c r="F16" s="12"/>
      <c r="G16" s="12"/>
      <c r="H16" s="12"/>
      <c r="I16" s="12"/>
      <c r="J16" s="12"/>
      <c r="K16" s="12"/>
      <c r="L16" s="12"/>
      <c r="M16" s="12"/>
      <c r="N16" s="12"/>
      <c r="O16" s="13"/>
      <c r="P16" s="273"/>
      <c r="Q16" s="274"/>
      <c r="R16" s="274"/>
      <c r="V16" s="5"/>
    </row>
    <row r="17" spans="1:22">
      <c r="A17" s="5"/>
      <c r="B17" s="5"/>
      <c r="C17" s="11"/>
      <c r="D17" s="12"/>
      <c r="E17" s="12"/>
      <c r="F17" s="12"/>
      <c r="G17" s="12"/>
      <c r="H17" s="12"/>
      <c r="I17" s="12"/>
      <c r="J17" s="12"/>
      <c r="K17" s="12"/>
      <c r="L17" s="12"/>
      <c r="M17" s="12"/>
      <c r="N17" s="12"/>
      <c r="O17" s="13"/>
      <c r="P17" s="273"/>
      <c r="Q17" s="274"/>
      <c r="R17" s="274"/>
      <c r="V17" s="5"/>
    </row>
    <row r="18" spans="1:22" ht="14.5" customHeight="1">
      <c r="A18" s="5"/>
      <c r="B18" s="5"/>
      <c r="C18" s="11"/>
      <c r="D18" s="12"/>
      <c r="E18" s="12"/>
      <c r="F18" s="12"/>
      <c r="G18" s="12"/>
      <c r="H18" s="12"/>
      <c r="I18" s="12"/>
      <c r="J18" s="12"/>
      <c r="K18" s="12"/>
      <c r="L18" s="12"/>
      <c r="M18" s="12"/>
      <c r="N18" s="12"/>
      <c r="O18" s="13"/>
      <c r="P18" s="273" t="s">
        <v>244</v>
      </c>
      <c r="Q18" s="274"/>
      <c r="R18" s="274"/>
      <c r="V18" s="5"/>
    </row>
    <row r="19" spans="1:22">
      <c r="A19" s="5"/>
      <c r="B19" s="5"/>
      <c r="C19" s="11"/>
      <c r="D19" s="12"/>
      <c r="E19" s="12"/>
      <c r="F19" s="12"/>
      <c r="G19" s="12"/>
      <c r="H19" s="12"/>
      <c r="I19" s="12"/>
      <c r="J19" s="12"/>
      <c r="K19" s="12"/>
      <c r="L19" s="12"/>
      <c r="M19" s="12"/>
      <c r="N19" s="12"/>
      <c r="O19" s="13"/>
      <c r="P19" s="273"/>
      <c r="Q19" s="274"/>
      <c r="R19" s="274"/>
      <c r="V19" s="5"/>
    </row>
    <row r="20" spans="1:22" ht="14.5" customHeight="1">
      <c r="A20" s="5"/>
      <c r="B20" s="5"/>
      <c r="C20" s="11"/>
      <c r="D20" s="12"/>
      <c r="E20" s="12"/>
      <c r="F20" s="12"/>
      <c r="G20" s="12"/>
      <c r="H20" s="12"/>
      <c r="I20" s="12"/>
      <c r="J20" s="12"/>
      <c r="K20" s="12"/>
      <c r="L20" s="12"/>
      <c r="M20" s="12"/>
      <c r="N20" s="12"/>
      <c r="O20" s="13"/>
      <c r="P20" s="273"/>
      <c r="Q20" s="274"/>
      <c r="R20" s="274"/>
      <c r="V20" s="5"/>
    </row>
    <row r="21" spans="1:22">
      <c r="A21" s="5"/>
      <c r="B21" s="5"/>
      <c r="C21" s="11"/>
      <c r="D21" s="12"/>
      <c r="E21" s="12"/>
      <c r="F21" s="12"/>
      <c r="G21" s="12"/>
      <c r="H21" s="12"/>
      <c r="I21" s="12"/>
      <c r="J21" s="12"/>
      <c r="K21" s="12"/>
      <c r="L21" s="12"/>
      <c r="M21" s="12"/>
      <c r="N21" s="12"/>
      <c r="O21" s="13"/>
      <c r="P21" s="273"/>
      <c r="Q21" s="274"/>
      <c r="R21" s="274"/>
      <c r="V21" s="5"/>
    </row>
    <row r="22" spans="1:22">
      <c r="A22" s="5"/>
      <c r="B22" s="5"/>
      <c r="C22" s="11"/>
      <c r="D22" s="12"/>
      <c r="E22" s="12"/>
      <c r="F22" s="12"/>
      <c r="G22" s="12"/>
      <c r="H22" s="12"/>
      <c r="I22" s="12"/>
      <c r="J22" s="12"/>
      <c r="K22" s="12"/>
      <c r="L22" s="12"/>
      <c r="M22" s="12"/>
      <c r="N22" s="12"/>
      <c r="O22" s="13"/>
      <c r="V22" s="5"/>
    </row>
    <row r="23" spans="1:22" ht="26.5" customHeight="1" thickBot="1">
      <c r="A23" s="5"/>
      <c r="B23" s="5"/>
      <c r="C23" s="14"/>
      <c r="D23" s="15"/>
      <c r="E23" s="15"/>
      <c r="F23" s="15"/>
      <c r="G23" s="15"/>
      <c r="H23" s="15"/>
      <c r="I23" s="15"/>
      <c r="J23" s="15"/>
      <c r="K23" s="15"/>
      <c r="L23" s="15"/>
      <c r="M23" s="15"/>
      <c r="N23" s="15"/>
      <c r="O23" s="16"/>
      <c r="S23" s="5"/>
      <c r="T23" s="5"/>
      <c r="U23" s="5"/>
      <c r="V23" s="5"/>
    </row>
    <row r="24" spans="1:22" ht="3.5" customHeight="1" thickBot="1">
      <c r="A24" s="5"/>
      <c r="B24" s="5"/>
      <c r="C24" s="5"/>
      <c r="D24" s="5"/>
      <c r="E24" s="5"/>
      <c r="F24" s="5"/>
      <c r="G24" s="5"/>
      <c r="H24" s="5"/>
      <c r="I24" s="5"/>
      <c r="J24" s="5"/>
      <c r="K24" s="5"/>
      <c r="L24" s="5"/>
      <c r="M24" s="5"/>
      <c r="N24" s="5"/>
      <c r="O24" s="5"/>
      <c r="S24" s="5"/>
      <c r="T24" s="5"/>
      <c r="U24" s="5"/>
      <c r="V24" s="5"/>
    </row>
    <row r="25" spans="1:22" ht="14.5" customHeight="1">
      <c r="A25" s="5"/>
      <c r="B25" s="5"/>
      <c r="C25" s="271" t="s">
        <v>142</v>
      </c>
      <c r="D25" s="271"/>
      <c r="E25" s="271"/>
      <c r="F25" s="271"/>
      <c r="G25" s="271"/>
      <c r="H25" s="271"/>
      <c r="I25" s="271"/>
      <c r="J25" s="271"/>
      <c r="K25" s="271"/>
      <c r="L25" s="271"/>
      <c r="M25" s="271"/>
      <c r="N25" s="271"/>
      <c r="O25" s="271"/>
      <c r="P25" s="5"/>
      <c r="Q25" s="5"/>
      <c r="R25" s="5"/>
      <c r="S25" s="5"/>
      <c r="T25" s="5"/>
      <c r="U25" s="5"/>
      <c r="V25" s="5"/>
    </row>
    <row r="26" spans="1:22">
      <c r="A26" s="5"/>
      <c r="B26" s="5"/>
      <c r="C26" s="272"/>
      <c r="D26" s="272"/>
      <c r="E26" s="272"/>
      <c r="F26" s="272"/>
      <c r="G26" s="272"/>
      <c r="H26" s="272"/>
      <c r="I26" s="272"/>
      <c r="J26" s="272"/>
      <c r="K26" s="272"/>
      <c r="L26" s="272"/>
      <c r="M26" s="272"/>
      <c r="N26" s="272"/>
      <c r="O26" s="272"/>
      <c r="P26" s="5"/>
      <c r="Q26" s="5"/>
      <c r="R26" s="5"/>
      <c r="S26" s="5"/>
      <c r="T26" s="5"/>
      <c r="U26" s="5"/>
      <c r="V26" s="5"/>
    </row>
    <row r="27" spans="1:22">
      <c r="A27" s="5"/>
      <c r="B27" s="5"/>
      <c r="C27" s="272"/>
      <c r="D27" s="272"/>
      <c r="E27" s="272"/>
      <c r="F27" s="272"/>
      <c r="G27" s="272"/>
      <c r="H27" s="272"/>
      <c r="I27" s="272"/>
      <c r="J27" s="272"/>
      <c r="K27" s="272"/>
      <c r="L27" s="272"/>
      <c r="M27" s="272"/>
      <c r="N27" s="272"/>
      <c r="O27" s="272"/>
      <c r="P27" s="5"/>
      <c r="Q27" s="5"/>
      <c r="R27" s="5"/>
      <c r="S27" s="5"/>
      <c r="T27" s="5"/>
      <c r="U27" s="5"/>
      <c r="V27" s="5"/>
    </row>
    <row r="28" spans="1:22">
      <c r="C28" s="272"/>
      <c r="D28" s="272"/>
      <c r="E28" s="272"/>
      <c r="F28" s="272"/>
      <c r="G28" s="272"/>
      <c r="H28" s="272"/>
      <c r="I28" s="272"/>
      <c r="J28" s="272"/>
      <c r="K28" s="272"/>
      <c r="L28" s="272"/>
      <c r="M28" s="272"/>
      <c r="N28" s="272"/>
      <c r="O28" s="272"/>
    </row>
    <row r="29" spans="1:22">
      <c r="C29" s="272"/>
      <c r="D29" s="272"/>
      <c r="E29" s="272"/>
      <c r="F29" s="272"/>
      <c r="G29" s="272"/>
      <c r="H29" s="272"/>
      <c r="I29" s="272"/>
      <c r="J29" s="272"/>
      <c r="K29" s="272"/>
      <c r="L29" s="272"/>
      <c r="M29" s="272"/>
      <c r="N29" s="272"/>
      <c r="O29" s="272"/>
    </row>
    <row r="30" spans="1:22">
      <c r="C30" s="272"/>
      <c r="D30" s="272"/>
      <c r="E30" s="272"/>
      <c r="F30" s="272"/>
      <c r="G30" s="272"/>
      <c r="H30" s="272"/>
      <c r="I30" s="272"/>
      <c r="J30" s="272"/>
      <c r="K30" s="272"/>
      <c r="L30" s="272"/>
      <c r="M30" s="272"/>
      <c r="N30" s="272"/>
      <c r="O30" s="272"/>
    </row>
    <row r="31" spans="1:22">
      <c r="C31" s="272"/>
      <c r="D31" s="272"/>
      <c r="E31" s="272"/>
      <c r="F31" s="272"/>
      <c r="G31" s="272"/>
      <c r="H31" s="272"/>
      <c r="I31" s="272"/>
      <c r="J31" s="272"/>
      <c r="K31" s="272"/>
      <c r="L31" s="272"/>
      <c r="M31" s="272"/>
      <c r="N31" s="272"/>
      <c r="O31" s="272"/>
    </row>
    <row r="32" spans="1:22">
      <c r="C32" s="272"/>
      <c r="D32" s="272"/>
      <c r="E32" s="272"/>
      <c r="F32" s="272"/>
      <c r="G32" s="272"/>
      <c r="H32" s="272"/>
      <c r="I32" s="272"/>
      <c r="J32" s="272"/>
      <c r="K32" s="272"/>
      <c r="L32" s="272"/>
      <c r="M32" s="272"/>
      <c r="N32" s="272"/>
      <c r="O32" s="272"/>
    </row>
    <row r="33" spans="3:15">
      <c r="C33" s="272"/>
      <c r="D33" s="272"/>
      <c r="E33" s="272"/>
      <c r="F33" s="272"/>
      <c r="G33" s="272"/>
      <c r="H33" s="272"/>
      <c r="I33" s="272"/>
      <c r="J33" s="272"/>
      <c r="K33" s="272"/>
      <c r="L33" s="272"/>
      <c r="M33" s="272"/>
      <c r="N33" s="272"/>
      <c r="O33" s="272"/>
    </row>
    <row r="34" spans="3:15">
      <c r="C34" s="272"/>
      <c r="D34" s="272"/>
      <c r="E34" s="272"/>
      <c r="F34" s="272"/>
      <c r="G34" s="272"/>
      <c r="H34" s="272"/>
      <c r="I34" s="272"/>
      <c r="J34" s="272"/>
      <c r="K34" s="272"/>
      <c r="L34" s="272"/>
      <c r="M34" s="272"/>
      <c r="N34" s="272"/>
      <c r="O34" s="272"/>
    </row>
    <row r="35" spans="3:15">
      <c r="C35" s="272"/>
      <c r="D35" s="272"/>
      <c r="E35" s="272"/>
      <c r="F35" s="272"/>
      <c r="G35" s="272"/>
      <c r="H35" s="272"/>
      <c r="I35" s="272"/>
      <c r="J35" s="272"/>
      <c r="K35" s="272"/>
      <c r="L35" s="272"/>
      <c r="M35" s="272"/>
      <c r="N35" s="272"/>
      <c r="O35" s="272"/>
    </row>
    <row r="36" spans="3:15">
      <c r="C36" s="272"/>
      <c r="D36" s="272"/>
      <c r="E36" s="272"/>
      <c r="F36" s="272"/>
      <c r="G36" s="272"/>
      <c r="H36" s="272"/>
      <c r="I36" s="272"/>
      <c r="J36" s="272"/>
      <c r="K36" s="272"/>
      <c r="L36" s="272"/>
      <c r="M36" s="272"/>
      <c r="N36" s="272"/>
      <c r="O36" s="272"/>
    </row>
    <row r="37" spans="3:15">
      <c r="C37" s="272"/>
      <c r="D37" s="272"/>
      <c r="E37" s="272"/>
      <c r="F37" s="272"/>
      <c r="G37" s="272"/>
      <c r="H37" s="272"/>
      <c r="I37" s="272"/>
      <c r="J37" s="272"/>
      <c r="K37" s="272"/>
      <c r="L37" s="272"/>
      <c r="M37" s="272"/>
      <c r="N37" s="272"/>
      <c r="O37" s="272"/>
    </row>
    <row r="38" spans="3:15">
      <c r="C38" s="272"/>
      <c r="D38" s="272"/>
      <c r="E38" s="272"/>
      <c r="F38" s="272"/>
      <c r="G38" s="272"/>
      <c r="H38" s="272"/>
      <c r="I38" s="272"/>
      <c r="J38" s="272"/>
      <c r="K38" s="272"/>
      <c r="L38" s="272"/>
      <c r="M38" s="272"/>
      <c r="N38" s="272"/>
      <c r="O38" s="272"/>
    </row>
    <row r="39" spans="3:15">
      <c r="C39" s="272"/>
      <c r="D39" s="272"/>
      <c r="E39" s="272"/>
      <c r="F39" s="272"/>
      <c r="G39" s="272"/>
      <c r="H39" s="272"/>
      <c r="I39" s="272"/>
      <c r="J39" s="272"/>
      <c r="K39" s="272"/>
      <c r="L39" s="272"/>
      <c r="M39" s="272"/>
      <c r="N39" s="272"/>
      <c r="O39" s="272"/>
    </row>
    <row r="41" spans="3:15">
      <c r="C41" s="9" t="s">
        <v>159</v>
      </c>
    </row>
  </sheetData>
  <sheetProtection sheet="1" objects="1" scenarios="1" selectLockedCells="1" selectUnlockedCells="1"/>
  <mergeCells count="5">
    <mergeCell ref="F2:O2"/>
    <mergeCell ref="C25:O39"/>
    <mergeCell ref="P20:R21"/>
    <mergeCell ref="P4:R17"/>
    <mergeCell ref="P18:R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5">
    <tabColor theme="8"/>
  </sheetPr>
  <dimension ref="A1:K42"/>
  <sheetViews>
    <sheetView showGridLines="0" zoomScale="90" zoomScaleNormal="90" workbookViewId="0">
      <pane ySplit="7" topLeftCell="A8" activePane="bottomLeft" state="frozen"/>
      <selection activeCell="C6" sqref="C6"/>
      <selection pane="bottomLeft" activeCell="D14" sqref="D14"/>
    </sheetView>
  </sheetViews>
  <sheetFormatPr baseColWidth="10" defaultColWidth="11.5" defaultRowHeight="15"/>
  <cols>
    <col min="1" max="1" width="21.83203125" style="1" customWidth="1"/>
    <col min="2" max="2" width="23.5" style="1" customWidth="1"/>
    <col min="3" max="3" width="13.33203125" style="1" customWidth="1"/>
    <col min="4" max="5" width="13.33203125" style="2" customWidth="1"/>
    <col min="6" max="6" width="14.1640625" style="2" customWidth="1"/>
    <col min="7" max="7" width="16.83203125" style="2" customWidth="1"/>
    <col min="8" max="8" width="31.33203125" style="3" customWidth="1"/>
    <col min="9" max="9" width="31.33203125" style="4" customWidth="1"/>
    <col min="10" max="10" width="25.1640625" style="2" customWidth="1"/>
    <col min="11" max="16384" width="11.5" style="2"/>
  </cols>
  <sheetData>
    <row r="1" spans="1:11" s="18" customFormat="1" ht="6" customHeight="1">
      <c r="A1" s="17"/>
      <c r="B1" s="17"/>
      <c r="C1" s="17"/>
      <c r="H1" s="19"/>
      <c r="I1" s="20"/>
    </row>
    <row r="2" spans="1:11" s="18" customFormat="1" ht="40">
      <c r="A2" s="17"/>
      <c r="B2" s="275" t="s">
        <v>124</v>
      </c>
      <c r="C2" s="276"/>
      <c r="D2" s="276"/>
      <c r="E2" s="276"/>
      <c r="F2" s="276"/>
      <c r="G2" s="276"/>
      <c r="H2" s="276"/>
      <c r="I2" s="276"/>
      <c r="J2" s="277"/>
    </row>
    <row r="3" spans="1:11" s="18" customFormat="1">
      <c r="A3" s="71"/>
      <c r="B3" s="71"/>
      <c r="C3" s="71"/>
      <c r="D3" s="72"/>
      <c r="E3" s="72"/>
      <c r="F3" s="72"/>
      <c r="H3" s="19"/>
      <c r="I3" s="20"/>
    </row>
    <row r="4" spans="1:11" s="63" customFormat="1" ht="14.5" customHeight="1">
      <c r="A4" s="168" t="s">
        <v>127</v>
      </c>
      <c r="B4" s="169"/>
      <c r="C4" s="169"/>
      <c r="D4" s="170"/>
      <c r="E4" s="170"/>
      <c r="F4" s="171"/>
      <c r="G4" s="118"/>
      <c r="H4" s="119"/>
      <c r="I4" s="280">
        <v>0.02</v>
      </c>
    </row>
    <row r="5" spans="1:11" s="63" customFormat="1" ht="16">
      <c r="A5" s="168" t="s">
        <v>126</v>
      </c>
      <c r="B5" s="169"/>
      <c r="C5" s="169"/>
      <c r="D5" s="170"/>
      <c r="E5" s="170"/>
      <c r="F5" s="170"/>
      <c r="G5" s="278" t="s">
        <v>125</v>
      </c>
      <c r="H5" s="279"/>
      <c r="I5" s="281"/>
    </row>
    <row r="6" spans="1:11" s="64" customFormat="1" ht="14">
      <c r="A6" s="168" t="s">
        <v>128</v>
      </c>
      <c r="B6" s="169"/>
      <c r="C6" s="169"/>
      <c r="D6" s="170"/>
      <c r="E6" s="170"/>
      <c r="F6" s="170"/>
      <c r="G6" s="118"/>
      <c r="H6" s="120"/>
      <c r="I6" s="282"/>
    </row>
    <row r="7" spans="1:11" s="18" customFormat="1" ht="33" customHeight="1">
      <c r="A7" s="217" t="s">
        <v>16</v>
      </c>
      <c r="B7" s="217" t="s">
        <v>12</v>
      </c>
      <c r="C7" s="217" t="s">
        <v>85</v>
      </c>
      <c r="D7" s="218" t="s">
        <v>7</v>
      </c>
      <c r="E7" s="218" t="s">
        <v>49</v>
      </c>
      <c r="F7" s="218" t="s">
        <v>14</v>
      </c>
      <c r="G7" s="219" t="s">
        <v>50</v>
      </c>
      <c r="H7" s="220" t="s">
        <v>25</v>
      </c>
      <c r="I7" s="220" t="s">
        <v>26</v>
      </c>
      <c r="J7" s="219" t="s">
        <v>5</v>
      </c>
    </row>
    <row r="8" spans="1:11" ht="16">
      <c r="A8" s="121" t="s">
        <v>95</v>
      </c>
      <c r="B8" s="122" t="s">
        <v>160</v>
      </c>
      <c r="C8" s="121" t="s">
        <v>76</v>
      </c>
      <c r="D8" s="123" t="s">
        <v>10</v>
      </c>
      <c r="E8" s="123" t="s">
        <v>52</v>
      </c>
      <c r="F8" s="123" t="s">
        <v>57</v>
      </c>
      <c r="G8" s="123" t="s">
        <v>55</v>
      </c>
      <c r="H8" s="124">
        <v>0</v>
      </c>
      <c r="I8" s="125">
        <f>IF(AND(B8&lt;&gt;"",H8=""),0,IF(H8="","",H8-$I$4))</f>
        <v>-0.02</v>
      </c>
      <c r="J8" s="123"/>
      <c r="K8" s="111"/>
    </row>
    <row r="9" spans="1:11" ht="16">
      <c r="A9" s="213" t="s">
        <v>95</v>
      </c>
      <c r="B9" s="213" t="s">
        <v>161</v>
      </c>
      <c r="C9" s="213" t="s">
        <v>76</v>
      </c>
      <c r="D9" s="214" t="s">
        <v>10</v>
      </c>
      <c r="E9" s="214" t="s">
        <v>52</v>
      </c>
      <c r="F9" s="214" t="s">
        <v>57</v>
      </c>
      <c r="G9" s="214" t="s">
        <v>55</v>
      </c>
      <c r="H9" s="215">
        <v>0.03</v>
      </c>
      <c r="I9" s="216">
        <f t="shared" ref="I9:I37" si="0">IF(AND(B9&lt;&gt;"",H9=""),0,IF(H9="","",H9-$I$4))</f>
        <v>9.9999999999999985E-3</v>
      </c>
      <c r="J9" s="214"/>
      <c r="K9" s="111"/>
    </row>
    <row r="10" spans="1:11" ht="16">
      <c r="A10" s="121" t="s">
        <v>93</v>
      </c>
      <c r="B10" s="122" t="s">
        <v>162</v>
      </c>
      <c r="C10" s="121" t="s">
        <v>75</v>
      </c>
      <c r="D10" s="123" t="s">
        <v>8</v>
      </c>
      <c r="E10" s="123" t="s">
        <v>51</v>
      </c>
      <c r="F10" s="123" t="s">
        <v>60</v>
      </c>
      <c r="G10" s="123" t="s">
        <v>54</v>
      </c>
      <c r="H10" s="124">
        <v>0.12</v>
      </c>
      <c r="I10" s="125">
        <f t="shared" si="0"/>
        <v>9.9999999999999992E-2</v>
      </c>
      <c r="J10" s="123"/>
      <c r="K10" s="111"/>
    </row>
    <row r="11" spans="1:11" ht="16">
      <c r="A11" s="213" t="s">
        <v>93</v>
      </c>
      <c r="B11" s="213" t="s">
        <v>163</v>
      </c>
      <c r="C11" s="213" t="s">
        <v>75</v>
      </c>
      <c r="D11" s="214" t="s">
        <v>8</v>
      </c>
      <c r="E11" s="214" t="s">
        <v>52</v>
      </c>
      <c r="F11" s="214" t="s">
        <v>60</v>
      </c>
      <c r="G11" s="214" t="s">
        <v>54</v>
      </c>
      <c r="H11" s="215">
        <v>0.09</v>
      </c>
      <c r="I11" s="216">
        <f t="shared" si="0"/>
        <v>6.9999999999999993E-2</v>
      </c>
      <c r="J11" s="214"/>
      <c r="K11" s="111"/>
    </row>
    <row r="12" spans="1:11" ht="16">
      <c r="A12" s="121" t="s">
        <v>84</v>
      </c>
      <c r="B12" s="122" t="s">
        <v>164</v>
      </c>
      <c r="C12" s="121" t="s">
        <v>92</v>
      </c>
      <c r="D12" s="123" t="s">
        <v>9</v>
      </c>
      <c r="E12" s="123" t="s">
        <v>53</v>
      </c>
      <c r="F12" s="123" t="s">
        <v>59</v>
      </c>
      <c r="G12" s="123" t="s">
        <v>54</v>
      </c>
      <c r="H12" s="124">
        <v>0.06</v>
      </c>
      <c r="I12" s="125">
        <f t="shared" si="0"/>
        <v>3.9999999999999994E-2</v>
      </c>
      <c r="J12" s="123"/>
      <c r="K12" s="111"/>
    </row>
    <row r="13" spans="1:11" ht="16">
      <c r="A13" s="213" t="s">
        <v>84</v>
      </c>
      <c r="B13" s="213" t="s">
        <v>148</v>
      </c>
      <c r="C13" s="213" t="s">
        <v>92</v>
      </c>
      <c r="D13" s="214" t="s">
        <v>9</v>
      </c>
      <c r="E13" s="214" t="s">
        <v>52</v>
      </c>
      <c r="F13" s="214" t="s">
        <v>59</v>
      </c>
      <c r="G13" s="214" t="s">
        <v>54</v>
      </c>
      <c r="H13" s="215">
        <v>0.05</v>
      </c>
      <c r="I13" s="216">
        <f t="shared" si="0"/>
        <v>3.0000000000000002E-2</v>
      </c>
      <c r="J13" s="214"/>
      <c r="K13" s="111"/>
    </row>
    <row r="14" spans="1:11" ht="16">
      <c r="A14" s="121" t="s">
        <v>84</v>
      </c>
      <c r="B14" s="122" t="s">
        <v>165</v>
      </c>
      <c r="C14" s="121" t="s">
        <v>75</v>
      </c>
      <c r="D14" s="123" t="s">
        <v>9</v>
      </c>
      <c r="E14" s="123" t="s">
        <v>52</v>
      </c>
      <c r="F14" s="123" t="s">
        <v>60</v>
      </c>
      <c r="G14" s="123" t="s">
        <v>56</v>
      </c>
      <c r="H14" s="124">
        <v>0.1</v>
      </c>
      <c r="I14" s="125">
        <f t="shared" si="0"/>
        <v>0.08</v>
      </c>
      <c r="J14" s="123"/>
      <c r="K14" s="111"/>
    </row>
    <row r="15" spans="1:11" ht="16">
      <c r="A15" s="213" t="s">
        <v>106</v>
      </c>
      <c r="B15" s="213" t="s">
        <v>166</v>
      </c>
      <c r="C15" s="213" t="s">
        <v>75</v>
      </c>
      <c r="D15" s="214" t="s">
        <v>15</v>
      </c>
      <c r="E15" s="214" t="s">
        <v>51</v>
      </c>
      <c r="F15" s="214" t="s">
        <v>57</v>
      </c>
      <c r="G15" s="214" t="s">
        <v>56</v>
      </c>
      <c r="H15" s="215">
        <v>0.15</v>
      </c>
      <c r="I15" s="216">
        <f t="shared" si="0"/>
        <v>0.13</v>
      </c>
      <c r="J15" s="214"/>
      <c r="K15" s="111"/>
    </row>
    <row r="16" spans="1:11" ht="16">
      <c r="A16" s="121" t="s">
        <v>106</v>
      </c>
      <c r="B16" s="122" t="s">
        <v>167</v>
      </c>
      <c r="C16" s="121" t="s">
        <v>76</v>
      </c>
      <c r="D16" s="123" t="s">
        <v>9</v>
      </c>
      <c r="E16" s="123" t="s">
        <v>52</v>
      </c>
      <c r="F16" s="123" t="s">
        <v>60</v>
      </c>
      <c r="G16" s="123" t="s">
        <v>54</v>
      </c>
      <c r="H16" s="124">
        <v>3.5000000000000003E-2</v>
      </c>
      <c r="I16" s="125">
        <f t="shared" si="0"/>
        <v>1.5000000000000003E-2</v>
      </c>
      <c r="J16" s="123"/>
      <c r="K16" s="111"/>
    </row>
    <row r="17" spans="1:11" ht="16">
      <c r="A17" s="213" t="s">
        <v>96</v>
      </c>
      <c r="B17" s="213" t="s">
        <v>168</v>
      </c>
      <c r="C17" s="213" t="s">
        <v>76</v>
      </c>
      <c r="D17" s="214" t="s">
        <v>9</v>
      </c>
      <c r="E17" s="214" t="s">
        <v>51</v>
      </c>
      <c r="F17" s="214" t="s">
        <v>59</v>
      </c>
      <c r="G17" s="214" t="s">
        <v>54</v>
      </c>
      <c r="H17" s="215">
        <v>1.4999999999999999E-2</v>
      </c>
      <c r="I17" s="216">
        <f t="shared" si="0"/>
        <v>-5.000000000000001E-3</v>
      </c>
      <c r="J17" s="214"/>
      <c r="K17" s="111"/>
    </row>
    <row r="18" spans="1:11" ht="16">
      <c r="A18" s="121" t="s">
        <v>94</v>
      </c>
      <c r="B18" s="122" t="s">
        <v>169</v>
      </c>
      <c r="C18" s="121" t="s">
        <v>75</v>
      </c>
      <c r="D18" s="123" t="s">
        <v>10</v>
      </c>
      <c r="E18" s="123" t="s">
        <v>52</v>
      </c>
      <c r="F18" s="123" t="s">
        <v>60</v>
      </c>
      <c r="G18" s="123" t="s">
        <v>54</v>
      </c>
      <c r="H18" s="124">
        <v>0.04</v>
      </c>
      <c r="I18" s="125">
        <f t="shared" si="0"/>
        <v>0.02</v>
      </c>
      <c r="J18" s="123"/>
      <c r="K18" s="111"/>
    </row>
    <row r="19" spans="1:11" ht="16">
      <c r="A19" s="213"/>
      <c r="B19" s="213"/>
      <c r="C19" s="213"/>
      <c r="D19" s="214"/>
      <c r="E19" s="214"/>
      <c r="F19" s="214"/>
      <c r="G19" s="214"/>
      <c r="H19" s="215"/>
      <c r="I19" s="216" t="str">
        <f t="shared" si="0"/>
        <v/>
      </c>
      <c r="J19" s="214"/>
      <c r="K19" s="111"/>
    </row>
    <row r="20" spans="1:11" ht="16">
      <c r="A20" s="121"/>
      <c r="B20" s="122"/>
      <c r="C20" s="121"/>
      <c r="D20" s="123"/>
      <c r="E20" s="123"/>
      <c r="F20" s="123"/>
      <c r="G20" s="123"/>
      <c r="H20" s="124"/>
      <c r="I20" s="125" t="str">
        <f t="shared" si="0"/>
        <v/>
      </c>
      <c r="J20" s="123"/>
      <c r="K20" s="111"/>
    </row>
    <row r="21" spans="1:11" ht="16">
      <c r="A21" s="213"/>
      <c r="B21" s="213"/>
      <c r="C21" s="213"/>
      <c r="D21" s="214"/>
      <c r="E21" s="214"/>
      <c r="F21" s="214"/>
      <c r="G21" s="214"/>
      <c r="H21" s="215"/>
      <c r="I21" s="216" t="str">
        <f t="shared" si="0"/>
        <v/>
      </c>
      <c r="J21" s="214"/>
      <c r="K21" s="111"/>
    </row>
    <row r="22" spans="1:11" ht="16">
      <c r="A22" s="121"/>
      <c r="B22" s="122"/>
      <c r="C22" s="121"/>
      <c r="D22" s="123"/>
      <c r="E22" s="123"/>
      <c r="F22" s="123"/>
      <c r="G22" s="123"/>
      <c r="H22" s="124"/>
      <c r="I22" s="125" t="str">
        <f t="shared" si="0"/>
        <v/>
      </c>
      <c r="J22" s="123"/>
      <c r="K22" s="111"/>
    </row>
    <row r="23" spans="1:11" ht="16">
      <c r="A23" s="213"/>
      <c r="B23" s="213"/>
      <c r="C23" s="213"/>
      <c r="D23" s="214"/>
      <c r="E23" s="214"/>
      <c r="F23" s="214"/>
      <c r="G23" s="214"/>
      <c r="H23" s="215"/>
      <c r="I23" s="216" t="str">
        <f t="shared" si="0"/>
        <v/>
      </c>
      <c r="J23" s="214"/>
      <c r="K23" s="111"/>
    </row>
    <row r="24" spans="1:11" ht="16">
      <c r="A24" s="121"/>
      <c r="B24" s="122"/>
      <c r="C24" s="121"/>
      <c r="D24" s="123"/>
      <c r="E24" s="123"/>
      <c r="F24" s="123"/>
      <c r="G24" s="123"/>
      <c r="H24" s="124"/>
      <c r="I24" s="125" t="str">
        <f t="shared" si="0"/>
        <v/>
      </c>
      <c r="J24" s="123"/>
      <c r="K24" s="111"/>
    </row>
    <row r="25" spans="1:11" ht="16">
      <c r="A25" s="213"/>
      <c r="B25" s="213"/>
      <c r="C25" s="213"/>
      <c r="D25" s="214"/>
      <c r="E25" s="214"/>
      <c r="F25" s="214"/>
      <c r="G25" s="214"/>
      <c r="H25" s="215"/>
      <c r="I25" s="216" t="str">
        <f t="shared" si="0"/>
        <v/>
      </c>
      <c r="J25" s="214"/>
      <c r="K25" s="111"/>
    </row>
    <row r="26" spans="1:11" ht="16">
      <c r="A26" s="121"/>
      <c r="B26" s="122"/>
      <c r="C26" s="121"/>
      <c r="D26" s="123"/>
      <c r="E26" s="123"/>
      <c r="F26" s="123"/>
      <c r="G26" s="123"/>
      <c r="H26" s="124"/>
      <c r="I26" s="125" t="str">
        <f t="shared" si="0"/>
        <v/>
      </c>
      <c r="J26" s="123"/>
      <c r="K26" s="111"/>
    </row>
    <row r="27" spans="1:11" ht="16">
      <c r="A27" s="213"/>
      <c r="B27" s="213"/>
      <c r="C27" s="213"/>
      <c r="D27" s="214"/>
      <c r="E27" s="214"/>
      <c r="F27" s="214"/>
      <c r="G27" s="214"/>
      <c r="H27" s="215"/>
      <c r="I27" s="216" t="str">
        <f t="shared" si="0"/>
        <v/>
      </c>
      <c r="J27" s="214"/>
      <c r="K27" s="111"/>
    </row>
    <row r="28" spans="1:11" ht="16">
      <c r="A28" s="121"/>
      <c r="B28" s="122"/>
      <c r="C28" s="121"/>
      <c r="D28" s="123"/>
      <c r="E28" s="123"/>
      <c r="F28" s="123"/>
      <c r="G28" s="123"/>
      <c r="H28" s="124"/>
      <c r="I28" s="125" t="str">
        <f t="shared" si="0"/>
        <v/>
      </c>
      <c r="J28" s="123"/>
      <c r="K28" s="111"/>
    </row>
    <row r="29" spans="1:11" ht="16">
      <c r="A29" s="213"/>
      <c r="B29" s="213"/>
      <c r="C29" s="213"/>
      <c r="D29" s="214"/>
      <c r="E29" s="214"/>
      <c r="F29" s="214"/>
      <c r="G29" s="214"/>
      <c r="H29" s="215"/>
      <c r="I29" s="216" t="str">
        <f t="shared" si="0"/>
        <v/>
      </c>
      <c r="J29" s="214"/>
      <c r="K29" s="111"/>
    </row>
    <row r="30" spans="1:11" ht="16">
      <c r="A30" s="121"/>
      <c r="B30" s="122"/>
      <c r="C30" s="121"/>
      <c r="D30" s="123"/>
      <c r="E30" s="123"/>
      <c r="F30" s="123"/>
      <c r="G30" s="123"/>
      <c r="H30" s="124"/>
      <c r="I30" s="125" t="str">
        <f t="shared" si="0"/>
        <v/>
      </c>
      <c r="J30" s="123"/>
      <c r="K30" s="111"/>
    </row>
    <row r="31" spans="1:11" ht="16">
      <c r="A31" s="213"/>
      <c r="B31" s="213"/>
      <c r="C31" s="213"/>
      <c r="D31" s="214"/>
      <c r="E31" s="214"/>
      <c r="F31" s="214"/>
      <c r="G31" s="214"/>
      <c r="H31" s="215"/>
      <c r="I31" s="216" t="str">
        <f t="shared" si="0"/>
        <v/>
      </c>
      <c r="J31" s="214"/>
      <c r="K31" s="111"/>
    </row>
    <row r="32" spans="1:11" ht="16">
      <c r="A32" s="121"/>
      <c r="B32" s="122"/>
      <c r="C32" s="121"/>
      <c r="D32" s="123"/>
      <c r="E32" s="123"/>
      <c r="F32" s="123"/>
      <c r="G32" s="123"/>
      <c r="H32" s="124"/>
      <c r="I32" s="125" t="str">
        <f t="shared" si="0"/>
        <v/>
      </c>
      <c r="J32" s="123"/>
      <c r="K32" s="111"/>
    </row>
    <row r="33" spans="1:11" ht="16">
      <c r="A33" s="213"/>
      <c r="B33" s="213"/>
      <c r="C33" s="213"/>
      <c r="D33" s="214"/>
      <c r="E33" s="214"/>
      <c r="F33" s="214"/>
      <c r="G33" s="214"/>
      <c r="H33" s="215"/>
      <c r="I33" s="216" t="str">
        <f t="shared" si="0"/>
        <v/>
      </c>
      <c r="J33" s="214"/>
      <c r="K33" s="111"/>
    </row>
    <row r="34" spans="1:11" ht="16">
      <c r="A34" s="121"/>
      <c r="B34" s="122"/>
      <c r="C34" s="121"/>
      <c r="D34" s="123"/>
      <c r="E34" s="123"/>
      <c r="F34" s="123"/>
      <c r="G34" s="123"/>
      <c r="H34" s="124"/>
      <c r="I34" s="125" t="str">
        <f t="shared" si="0"/>
        <v/>
      </c>
      <c r="J34" s="123"/>
      <c r="K34" s="111"/>
    </row>
    <row r="35" spans="1:11" ht="16">
      <c r="A35" s="213"/>
      <c r="B35" s="213"/>
      <c r="C35" s="213"/>
      <c r="D35" s="214"/>
      <c r="E35" s="214"/>
      <c r="F35" s="214"/>
      <c r="G35" s="214"/>
      <c r="H35" s="215"/>
      <c r="I35" s="216" t="str">
        <f t="shared" si="0"/>
        <v/>
      </c>
      <c r="J35" s="214"/>
      <c r="K35" s="111"/>
    </row>
    <row r="36" spans="1:11" ht="16">
      <c r="A36" s="121"/>
      <c r="B36" s="122"/>
      <c r="C36" s="121"/>
      <c r="D36" s="123"/>
      <c r="E36" s="123"/>
      <c r="F36" s="123"/>
      <c r="G36" s="123"/>
      <c r="H36" s="124"/>
      <c r="I36" s="125" t="str">
        <f t="shared" si="0"/>
        <v/>
      </c>
      <c r="J36" s="123"/>
      <c r="K36" s="111"/>
    </row>
    <row r="37" spans="1:11" ht="16">
      <c r="A37" s="213"/>
      <c r="B37" s="213"/>
      <c r="C37" s="213"/>
      <c r="D37" s="214"/>
      <c r="E37" s="214"/>
      <c r="F37" s="214"/>
      <c r="G37" s="214"/>
      <c r="H37" s="215"/>
      <c r="I37" s="216" t="str">
        <f t="shared" si="0"/>
        <v/>
      </c>
      <c r="J37" s="214"/>
      <c r="K37" s="111"/>
    </row>
    <row r="40" spans="1:11">
      <c r="A40" s="283" t="s">
        <v>147</v>
      </c>
      <c r="B40" s="284"/>
      <c r="C40" s="284"/>
      <c r="D40" s="284"/>
      <c r="E40" s="284"/>
      <c r="F40" s="284"/>
      <c r="G40" s="284"/>
      <c r="H40" s="284"/>
      <c r="I40" s="284"/>
      <c r="J40" s="285"/>
    </row>
    <row r="41" spans="1:11">
      <c r="A41" s="286"/>
      <c r="B41" s="287"/>
      <c r="C41" s="287"/>
      <c r="D41" s="287"/>
      <c r="E41" s="287"/>
      <c r="F41" s="287"/>
      <c r="G41" s="287"/>
      <c r="H41" s="287"/>
      <c r="I41" s="287"/>
      <c r="J41" s="288"/>
    </row>
    <row r="42" spans="1:11">
      <c r="A42" s="289"/>
      <c r="B42" s="290"/>
      <c r="C42" s="290"/>
      <c r="D42" s="290"/>
      <c r="E42" s="290"/>
      <c r="F42" s="290"/>
      <c r="G42" s="290"/>
      <c r="H42" s="290"/>
      <c r="I42" s="290"/>
      <c r="J42" s="291"/>
    </row>
  </sheetData>
  <sheetProtection sheet="1" objects="1" scenarios="1" formatCells="0" formatColumns="0" formatRows="0" selectLockedCells="1"/>
  <mergeCells count="4">
    <mergeCell ref="B2:J2"/>
    <mergeCell ref="G5:H5"/>
    <mergeCell ref="I4:I6"/>
    <mergeCell ref="A40:J42"/>
  </mergeCells>
  <conditionalFormatting sqref="B8:B18">
    <cfRule type="duplicateValues" dxfId="16" priority="1"/>
  </conditionalFormatting>
  <conditionalFormatting sqref="B19:B37">
    <cfRule type="duplicateValues" dxfId="15" priority="41"/>
  </conditionalFormatting>
  <dataValidations count="7">
    <dataValidation type="list" allowBlank="1" showInputMessage="1" showErrorMessage="1" sqref="A8:A37" xr:uid="{00000000-0002-0000-0100-000000000000}">
      <formula1>"Liquidités,Obligations,Immobilier,Actions,Alternatifs/Exotiques,Autres"</formula1>
    </dataValidation>
    <dataValidation type="list" allowBlank="1" showInputMessage="1" showErrorMessage="1" sqref="C8:C37" xr:uid="{00000000-0002-0000-0100-000001000000}">
      <formula1>"Défensif,Intermédiaire,Offensif"</formula1>
    </dataValidation>
    <dataValidation type="list" allowBlank="1" showInputMessage="1" showErrorMessage="1" sqref="E8:E37" xr:uid="{00000000-0002-0000-0100-000002000000}">
      <formula1>"Passive,Semi-active,Active"</formula1>
    </dataValidation>
    <dataValidation type="list" allowBlank="1" showInputMessage="1" showErrorMessage="1" sqref="D8:D39 D43:D1048576" xr:uid="{00000000-0002-0000-0100-000003000000}">
      <formula1>"Faible,Modérée,Forte,Très forte"</formula1>
    </dataValidation>
    <dataValidation type="list" allowBlank="1" showInputMessage="1" showErrorMessage="1" sqref="E38:E39 E43:E1048576" xr:uid="{00000000-0002-0000-0100-000004000000}">
      <formula1>"Active,Semi-active,Passive"</formula1>
    </dataValidation>
    <dataValidation type="list" allowBlank="1" showInputMessage="1" showErrorMessage="1" sqref="G8:G39 G43:G1048576" xr:uid="{00000000-0002-0000-0100-000005000000}">
      <formula1>"Court terme,Moyen terme,Long terme"</formula1>
    </dataValidation>
    <dataValidation type="list" allowBlank="1" showInputMessage="1" showErrorMessage="1" sqref="F8:F39 F43:F1048576" xr:uid="{00000000-0002-0000-0100-000006000000}">
      <formula1>"Liquide,Semi-liquide,Non liquide"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
    <tabColor theme="8"/>
  </sheetPr>
  <dimension ref="A1:G206"/>
  <sheetViews>
    <sheetView zoomScale="90" zoomScaleNormal="90" workbookViewId="0">
      <pane ySplit="6" topLeftCell="A7" activePane="bottomLeft" state="frozen"/>
      <selection activeCell="C6" sqref="C6"/>
      <selection pane="bottomLeft" activeCell="D10" sqref="D10"/>
    </sheetView>
  </sheetViews>
  <sheetFormatPr baseColWidth="10" defaultColWidth="11.5" defaultRowHeight="15"/>
  <cols>
    <col min="1" max="2" width="27.6640625" style="67" customWidth="1"/>
    <col min="3" max="3" width="33.1640625" style="67" customWidth="1"/>
    <col min="4" max="4" width="31.83203125" style="65" customWidth="1"/>
    <col min="5" max="5" width="8.33203125" style="66" customWidth="1"/>
    <col min="6" max="7" width="19.6640625" style="66" customWidth="1"/>
    <col min="8" max="16384" width="11.5" style="66"/>
  </cols>
  <sheetData>
    <row r="1" spans="1:7" ht="5.5" customHeight="1">
      <c r="A1" s="69"/>
      <c r="B1" s="69"/>
      <c r="C1" s="69"/>
      <c r="D1" s="107"/>
    </row>
    <row r="2" spans="1:7" ht="40">
      <c r="A2" s="69"/>
      <c r="B2" s="275" t="s">
        <v>130</v>
      </c>
      <c r="C2" s="276"/>
      <c r="D2" s="276"/>
      <c r="E2" s="276"/>
      <c r="F2" s="276"/>
      <c r="G2" s="277"/>
    </row>
    <row r="3" spans="1:7" s="70" customFormat="1" ht="12.75" customHeight="1">
      <c r="A3" s="108"/>
      <c r="B3" s="109"/>
      <c r="C3" s="109"/>
      <c r="D3" s="109"/>
      <c r="E3" s="109"/>
      <c r="F3" s="109"/>
      <c r="G3" s="109"/>
    </row>
    <row r="4" spans="1:7" s="68" customFormat="1" ht="16">
      <c r="A4" s="292" t="s">
        <v>131</v>
      </c>
      <c r="B4" s="293"/>
      <c r="C4" s="293"/>
      <c r="D4" s="294"/>
      <c r="E4" s="126"/>
      <c r="F4" s="126"/>
      <c r="G4" s="126"/>
    </row>
    <row r="5" spans="1:7" s="68" customFormat="1" ht="16">
      <c r="A5" s="127"/>
      <c r="B5" s="127"/>
      <c r="C5" s="127"/>
      <c r="D5" s="127"/>
      <c r="E5" s="126"/>
      <c r="F5" s="126"/>
      <c r="G5" s="126"/>
    </row>
    <row r="6" spans="1:7" ht="33" customHeight="1">
      <c r="A6" s="221" t="s">
        <v>120</v>
      </c>
      <c r="B6" s="221" t="s">
        <v>6</v>
      </c>
      <c r="C6" s="221" t="s">
        <v>86</v>
      </c>
      <c r="D6" s="221" t="s">
        <v>5</v>
      </c>
      <c r="E6" s="96"/>
      <c r="F6" s="222" t="s">
        <v>121</v>
      </c>
      <c r="G6" s="222" t="s">
        <v>114</v>
      </c>
    </row>
    <row r="7" spans="1:7" ht="16">
      <c r="A7" s="128" t="s">
        <v>99</v>
      </c>
      <c r="B7" s="128" t="s">
        <v>170</v>
      </c>
      <c r="C7" s="129" t="str">
        <f t="shared" ref="C7:C38" si="0">B7&amp;" - "&amp;A7</f>
        <v>Crédit Agricole - Compte courant</v>
      </c>
      <c r="D7" s="130"/>
      <c r="E7" s="96"/>
      <c r="F7" s="129" t="s">
        <v>99</v>
      </c>
      <c r="G7" s="129" t="s">
        <v>101</v>
      </c>
    </row>
    <row r="8" spans="1:7" ht="16">
      <c r="A8" s="131" t="s">
        <v>109</v>
      </c>
      <c r="B8" s="131" t="s">
        <v>170</v>
      </c>
      <c r="C8" s="132" t="str">
        <f t="shared" si="0"/>
        <v>Crédit Agricole - Livret A</v>
      </c>
      <c r="D8" s="133"/>
      <c r="E8" s="96"/>
      <c r="F8" s="132" t="s">
        <v>109</v>
      </c>
      <c r="G8" s="132" t="s">
        <v>101</v>
      </c>
    </row>
    <row r="9" spans="1:7" ht="16">
      <c r="A9" s="134" t="s">
        <v>171</v>
      </c>
      <c r="B9" s="134" t="s">
        <v>102</v>
      </c>
      <c r="C9" s="135" t="str">
        <f>B9&amp;" - "&amp;A9</f>
        <v>Binance - CEX</v>
      </c>
      <c r="D9" s="136"/>
      <c r="E9" s="96"/>
      <c r="F9" s="135" t="s">
        <v>87</v>
      </c>
      <c r="G9" s="135" t="s">
        <v>111</v>
      </c>
    </row>
    <row r="10" spans="1:7" ht="16">
      <c r="A10" s="131" t="s">
        <v>172</v>
      </c>
      <c r="B10" s="131" t="s">
        <v>89</v>
      </c>
      <c r="C10" s="132" t="str">
        <f t="shared" si="0"/>
        <v>Ledger - Cold wallet</v>
      </c>
      <c r="D10" s="133"/>
      <c r="E10" s="96"/>
      <c r="F10" s="132" t="s">
        <v>107</v>
      </c>
      <c r="G10" s="132" t="s">
        <v>111</v>
      </c>
    </row>
    <row r="11" spans="1:7" ht="16">
      <c r="A11" s="137" t="s">
        <v>98</v>
      </c>
      <c r="B11" s="137" t="s">
        <v>103</v>
      </c>
      <c r="C11" s="138" t="str">
        <f t="shared" si="0"/>
        <v>Trade Republic - CTO</v>
      </c>
      <c r="D11" s="139"/>
      <c r="E11" s="96"/>
      <c r="F11" s="138" t="s">
        <v>108</v>
      </c>
      <c r="G11" s="138" t="s">
        <v>113</v>
      </c>
    </row>
    <row r="12" spans="1:7" ht="16">
      <c r="A12" s="131" t="s">
        <v>173</v>
      </c>
      <c r="B12" s="131" t="s">
        <v>174</v>
      </c>
      <c r="C12" s="132" t="str">
        <f t="shared" si="0"/>
        <v>Linxea - Assurance Vie</v>
      </c>
      <c r="D12" s="133"/>
      <c r="E12" s="96"/>
      <c r="F12" s="132" t="s">
        <v>98</v>
      </c>
      <c r="G12" s="132" t="s">
        <v>103</v>
      </c>
    </row>
    <row r="13" spans="1:7" ht="16">
      <c r="A13" s="137" t="s">
        <v>173</v>
      </c>
      <c r="B13" s="137" t="s">
        <v>175</v>
      </c>
      <c r="C13" s="138" t="str">
        <f t="shared" si="0"/>
        <v>BoursoBank - Assurance Vie</v>
      </c>
      <c r="D13" s="139"/>
      <c r="E13" s="96"/>
      <c r="F13" s="138" t="s">
        <v>88</v>
      </c>
      <c r="G13" s="138" t="s">
        <v>89</v>
      </c>
    </row>
    <row r="14" spans="1:7" ht="16">
      <c r="A14" s="131" t="s">
        <v>87</v>
      </c>
      <c r="B14" s="131" t="s">
        <v>175</v>
      </c>
      <c r="C14" s="132" t="str">
        <f t="shared" si="0"/>
        <v>BoursoBank - PEA</v>
      </c>
      <c r="D14" s="133"/>
      <c r="E14" s="96"/>
      <c r="F14" s="132" t="s">
        <v>112</v>
      </c>
      <c r="G14" s="132" t="s">
        <v>102</v>
      </c>
    </row>
    <row r="15" spans="1:7" ht="16">
      <c r="A15" s="137" t="s">
        <v>2</v>
      </c>
      <c r="B15" s="137" t="s">
        <v>115</v>
      </c>
      <c r="C15" s="138" t="str">
        <f t="shared" si="0"/>
        <v>Direct - Résidence principale</v>
      </c>
      <c r="D15" s="139"/>
      <c r="E15" s="96"/>
      <c r="F15" s="138" t="s">
        <v>2</v>
      </c>
      <c r="G15" s="138" t="s">
        <v>115</v>
      </c>
    </row>
    <row r="16" spans="1:7" ht="16">
      <c r="A16" s="131" t="s">
        <v>176</v>
      </c>
      <c r="B16" s="131" t="s">
        <v>177</v>
      </c>
      <c r="C16" s="132" t="str">
        <f t="shared" si="0"/>
        <v>Crédit Mutuel - Compte Pro</v>
      </c>
      <c r="D16" s="133"/>
      <c r="E16" s="96"/>
      <c r="F16" s="132" t="s">
        <v>116</v>
      </c>
      <c r="G16" s="132" t="s">
        <v>115</v>
      </c>
    </row>
    <row r="17" spans="1:7" ht="16">
      <c r="A17" s="137" t="s">
        <v>116</v>
      </c>
      <c r="B17" s="137" t="s">
        <v>115</v>
      </c>
      <c r="C17" s="138" t="str">
        <f t="shared" si="0"/>
        <v>Direct - LMNP</v>
      </c>
      <c r="D17" s="139"/>
      <c r="E17" s="96"/>
      <c r="F17" s="138" t="s">
        <v>110</v>
      </c>
      <c r="G17" s="138" t="s">
        <v>110</v>
      </c>
    </row>
    <row r="18" spans="1:7" ht="16">
      <c r="A18" s="131" t="s">
        <v>108</v>
      </c>
      <c r="B18" s="131" t="s">
        <v>113</v>
      </c>
      <c r="C18" s="132" t="str">
        <f t="shared" si="0"/>
        <v>Corum - SCPI en direct</v>
      </c>
      <c r="D18" s="133"/>
      <c r="E18" s="96"/>
      <c r="F18" s="96"/>
      <c r="G18" s="96"/>
    </row>
    <row r="19" spans="1:7" ht="16">
      <c r="A19" s="137" t="s">
        <v>178</v>
      </c>
      <c r="B19" s="137" t="s">
        <v>179</v>
      </c>
      <c r="C19" s="138" t="str">
        <f t="shared" si="0"/>
        <v>AuCoffre - Or en direct</v>
      </c>
      <c r="D19" s="139"/>
      <c r="E19" s="96"/>
      <c r="F19" s="96"/>
      <c r="G19" s="96"/>
    </row>
    <row r="20" spans="1:7" ht="16">
      <c r="A20" s="131"/>
      <c r="B20" s="131"/>
      <c r="C20" s="132" t="str">
        <f t="shared" si="0"/>
        <v xml:space="preserve"> - </v>
      </c>
      <c r="D20" s="133"/>
      <c r="E20" s="96"/>
      <c r="F20" s="96"/>
      <c r="G20" s="96"/>
    </row>
    <row r="21" spans="1:7" ht="16">
      <c r="A21" s="137"/>
      <c r="B21" s="137"/>
      <c r="C21" s="138" t="str">
        <f t="shared" si="0"/>
        <v xml:space="preserve"> - </v>
      </c>
      <c r="D21" s="139"/>
      <c r="E21" s="96"/>
      <c r="F21" s="96"/>
      <c r="G21" s="96"/>
    </row>
    <row r="22" spans="1:7" ht="16">
      <c r="A22" s="131"/>
      <c r="B22" s="131"/>
      <c r="C22" s="132" t="str">
        <f t="shared" si="0"/>
        <v xml:space="preserve"> - </v>
      </c>
      <c r="D22" s="133"/>
      <c r="E22" s="96"/>
      <c r="F22" s="96"/>
      <c r="G22" s="96"/>
    </row>
    <row r="23" spans="1:7" ht="16">
      <c r="A23" s="137"/>
      <c r="B23" s="137"/>
      <c r="C23" s="138" t="str">
        <f t="shared" si="0"/>
        <v xml:space="preserve"> - </v>
      </c>
      <c r="D23" s="139"/>
      <c r="E23" s="96"/>
      <c r="F23" s="96"/>
      <c r="G23" s="96"/>
    </row>
    <row r="24" spans="1:7" ht="16">
      <c r="A24" s="131"/>
      <c r="B24" s="131"/>
      <c r="C24" s="132" t="str">
        <f t="shared" si="0"/>
        <v xml:space="preserve"> - </v>
      </c>
      <c r="D24" s="133"/>
      <c r="E24" s="96"/>
      <c r="F24" s="96"/>
      <c r="G24" s="96"/>
    </row>
    <row r="25" spans="1:7" ht="16">
      <c r="A25" s="137"/>
      <c r="B25" s="137"/>
      <c r="C25" s="138" t="str">
        <f t="shared" si="0"/>
        <v xml:space="preserve"> - </v>
      </c>
      <c r="D25" s="139"/>
      <c r="E25" s="96"/>
      <c r="F25" s="96"/>
      <c r="G25" s="96"/>
    </row>
    <row r="26" spans="1:7" ht="16">
      <c r="A26" s="131"/>
      <c r="B26" s="131"/>
      <c r="C26" s="132" t="str">
        <f t="shared" si="0"/>
        <v xml:space="preserve"> - </v>
      </c>
      <c r="D26" s="133"/>
      <c r="E26" s="96"/>
      <c r="F26" s="96"/>
      <c r="G26" s="96"/>
    </row>
    <row r="27" spans="1:7" ht="16">
      <c r="A27" s="137"/>
      <c r="B27" s="137"/>
      <c r="C27" s="138" t="str">
        <f t="shared" si="0"/>
        <v xml:space="preserve"> - </v>
      </c>
      <c r="D27" s="139"/>
      <c r="E27" s="96"/>
      <c r="F27" s="96"/>
      <c r="G27" s="96"/>
    </row>
    <row r="28" spans="1:7" ht="16">
      <c r="A28" s="131"/>
      <c r="B28" s="131"/>
      <c r="C28" s="132" t="str">
        <f t="shared" si="0"/>
        <v xml:space="preserve"> - </v>
      </c>
      <c r="D28" s="133"/>
      <c r="E28" s="96"/>
      <c r="F28" s="96"/>
      <c r="G28" s="96"/>
    </row>
    <row r="29" spans="1:7" ht="16">
      <c r="A29" s="137"/>
      <c r="B29" s="137"/>
      <c r="C29" s="138" t="str">
        <f t="shared" si="0"/>
        <v xml:space="preserve"> - </v>
      </c>
      <c r="D29" s="139"/>
      <c r="E29" s="96"/>
      <c r="F29" s="96"/>
      <c r="G29" s="96"/>
    </row>
    <row r="30" spans="1:7" ht="16">
      <c r="A30" s="131"/>
      <c r="B30" s="131"/>
      <c r="C30" s="132" t="str">
        <f t="shared" si="0"/>
        <v xml:space="preserve"> - </v>
      </c>
      <c r="D30" s="133"/>
      <c r="E30" s="96"/>
      <c r="F30" s="96"/>
      <c r="G30" s="96"/>
    </row>
    <row r="31" spans="1:7" ht="16">
      <c r="A31" s="137"/>
      <c r="B31" s="137"/>
      <c r="C31" s="138" t="str">
        <f t="shared" si="0"/>
        <v xml:space="preserve"> - </v>
      </c>
      <c r="D31" s="139"/>
      <c r="E31" s="96"/>
      <c r="F31" s="96"/>
      <c r="G31" s="96"/>
    </row>
    <row r="32" spans="1:7" ht="16">
      <c r="A32" s="131"/>
      <c r="B32" s="131"/>
      <c r="C32" s="132" t="str">
        <f t="shared" si="0"/>
        <v xml:space="preserve"> - </v>
      </c>
      <c r="D32" s="133"/>
      <c r="E32" s="96"/>
      <c r="F32" s="96"/>
      <c r="G32" s="96"/>
    </row>
    <row r="33" spans="1:7" ht="16">
      <c r="A33" s="137"/>
      <c r="B33" s="137"/>
      <c r="C33" s="138" t="str">
        <f t="shared" si="0"/>
        <v xml:space="preserve"> - </v>
      </c>
      <c r="D33" s="139"/>
      <c r="E33" s="96"/>
      <c r="F33" s="96"/>
      <c r="G33" s="96"/>
    </row>
    <row r="34" spans="1:7" ht="16">
      <c r="A34" s="131"/>
      <c r="B34" s="131"/>
      <c r="C34" s="132" t="str">
        <f t="shared" si="0"/>
        <v xml:space="preserve"> - </v>
      </c>
      <c r="D34" s="133"/>
      <c r="E34" s="96"/>
      <c r="F34" s="96"/>
      <c r="G34" s="96"/>
    </row>
    <row r="35" spans="1:7" ht="16">
      <c r="A35" s="137"/>
      <c r="B35" s="137"/>
      <c r="C35" s="138" t="str">
        <f t="shared" si="0"/>
        <v xml:space="preserve"> - </v>
      </c>
      <c r="D35" s="139"/>
      <c r="E35" s="96"/>
      <c r="F35" s="96"/>
      <c r="G35" s="96"/>
    </row>
    <row r="36" spans="1:7" ht="16">
      <c r="A36" s="131"/>
      <c r="B36" s="131"/>
      <c r="C36" s="132" t="str">
        <f t="shared" si="0"/>
        <v xml:space="preserve"> - </v>
      </c>
      <c r="D36" s="133"/>
      <c r="E36" s="96"/>
      <c r="F36" s="96"/>
      <c r="G36" s="96"/>
    </row>
    <row r="37" spans="1:7" ht="16">
      <c r="A37" s="137"/>
      <c r="B37" s="137"/>
      <c r="C37" s="138" t="str">
        <f t="shared" si="0"/>
        <v xml:space="preserve"> - </v>
      </c>
      <c r="D37" s="139"/>
      <c r="E37" s="96"/>
      <c r="F37" s="96"/>
      <c r="G37" s="96"/>
    </row>
    <row r="38" spans="1:7" ht="16">
      <c r="A38" s="131"/>
      <c r="B38" s="131"/>
      <c r="C38" s="132" t="str">
        <f t="shared" si="0"/>
        <v xml:space="preserve"> - </v>
      </c>
      <c r="D38" s="133"/>
      <c r="E38" s="96"/>
      <c r="F38" s="96"/>
      <c r="G38" s="96"/>
    </row>
    <row r="39" spans="1:7" ht="16">
      <c r="A39" s="137"/>
      <c r="B39" s="137"/>
      <c r="C39" s="138" t="str">
        <f t="shared" ref="C39:C70" si="1">B39&amp;" - "&amp;A39</f>
        <v xml:space="preserve"> - </v>
      </c>
      <c r="D39" s="139"/>
      <c r="E39" s="96"/>
      <c r="F39" s="96"/>
      <c r="G39" s="96"/>
    </row>
    <row r="40" spans="1:7" ht="16">
      <c r="A40" s="131"/>
      <c r="B40" s="131"/>
      <c r="C40" s="132" t="str">
        <f t="shared" si="1"/>
        <v xml:space="preserve"> - </v>
      </c>
      <c r="D40" s="133"/>
      <c r="E40" s="96"/>
      <c r="F40" s="96"/>
      <c r="G40" s="96"/>
    </row>
    <row r="41" spans="1:7" ht="16">
      <c r="A41" s="137"/>
      <c r="B41" s="137"/>
      <c r="C41" s="138" t="str">
        <f t="shared" si="1"/>
        <v xml:space="preserve"> - </v>
      </c>
      <c r="D41" s="139"/>
      <c r="E41" s="96"/>
      <c r="F41" s="96"/>
      <c r="G41" s="96"/>
    </row>
    <row r="42" spans="1:7" ht="16">
      <c r="A42" s="131"/>
      <c r="B42" s="131"/>
      <c r="C42" s="132" t="str">
        <f t="shared" si="1"/>
        <v xml:space="preserve"> - </v>
      </c>
      <c r="D42" s="133"/>
      <c r="E42" s="96"/>
      <c r="F42" s="96"/>
      <c r="G42" s="96"/>
    </row>
    <row r="43" spans="1:7" ht="16">
      <c r="A43" s="137"/>
      <c r="B43" s="137"/>
      <c r="C43" s="138" t="str">
        <f t="shared" si="1"/>
        <v xml:space="preserve"> - </v>
      </c>
      <c r="D43" s="139"/>
      <c r="E43" s="96"/>
      <c r="F43" s="96"/>
      <c r="G43" s="96"/>
    </row>
    <row r="44" spans="1:7" ht="16">
      <c r="A44" s="131"/>
      <c r="B44" s="131"/>
      <c r="C44" s="132" t="str">
        <f t="shared" si="1"/>
        <v xml:space="preserve"> - </v>
      </c>
      <c r="D44" s="133"/>
      <c r="E44" s="96"/>
      <c r="F44" s="96"/>
      <c r="G44" s="96"/>
    </row>
    <row r="45" spans="1:7" ht="16">
      <c r="A45" s="137"/>
      <c r="B45" s="137"/>
      <c r="C45" s="138" t="str">
        <f t="shared" si="1"/>
        <v xml:space="preserve"> - </v>
      </c>
      <c r="D45" s="139"/>
      <c r="E45" s="96"/>
      <c r="F45" s="96"/>
      <c r="G45" s="96"/>
    </row>
    <row r="46" spans="1:7" ht="16">
      <c r="A46" s="131"/>
      <c r="B46" s="131"/>
      <c r="C46" s="132" t="str">
        <f t="shared" si="1"/>
        <v xml:space="preserve"> - </v>
      </c>
      <c r="D46" s="133"/>
      <c r="E46" s="96"/>
      <c r="F46" s="96"/>
      <c r="G46" s="96"/>
    </row>
    <row r="47" spans="1:7" ht="16">
      <c r="A47" s="137"/>
      <c r="B47" s="137"/>
      <c r="C47" s="138" t="str">
        <f t="shared" si="1"/>
        <v xml:space="preserve"> - </v>
      </c>
      <c r="D47" s="139"/>
      <c r="E47" s="96"/>
      <c r="F47" s="96"/>
      <c r="G47" s="96"/>
    </row>
    <row r="48" spans="1:7" ht="16">
      <c r="A48" s="131"/>
      <c r="B48" s="131"/>
      <c r="C48" s="132" t="str">
        <f t="shared" si="1"/>
        <v xml:space="preserve"> - </v>
      </c>
      <c r="D48" s="133"/>
      <c r="E48" s="96"/>
      <c r="F48" s="96"/>
      <c r="G48" s="96"/>
    </row>
    <row r="49" spans="1:7" ht="16">
      <c r="A49" s="137"/>
      <c r="B49" s="137"/>
      <c r="C49" s="138" t="str">
        <f t="shared" si="1"/>
        <v xml:space="preserve"> - </v>
      </c>
      <c r="D49" s="139"/>
      <c r="E49" s="96"/>
      <c r="F49" s="96"/>
      <c r="G49" s="96"/>
    </row>
    <row r="50" spans="1:7" ht="16">
      <c r="A50" s="131"/>
      <c r="B50" s="131"/>
      <c r="C50" s="132" t="str">
        <f t="shared" si="1"/>
        <v xml:space="preserve"> - </v>
      </c>
      <c r="D50" s="133"/>
      <c r="E50" s="96"/>
      <c r="F50" s="96"/>
      <c r="G50" s="96"/>
    </row>
    <row r="51" spans="1:7" ht="16">
      <c r="A51" s="137"/>
      <c r="B51" s="137"/>
      <c r="C51" s="138" t="str">
        <f t="shared" si="1"/>
        <v xml:space="preserve"> - </v>
      </c>
      <c r="D51" s="139"/>
      <c r="E51" s="96"/>
      <c r="F51" s="96"/>
      <c r="G51" s="96"/>
    </row>
    <row r="52" spans="1:7" ht="16">
      <c r="A52" s="131"/>
      <c r="B52" s="131"/>
      <c r="C52" s="132" t="str">
        <f t="shared" si="1"/>
        <v xml:space="preserve"> - </v>
      </c>
      <c r="D52" s="133"/>
      <c r="E52" s="96"/>
      <c r="F52" s="96"/>
      <c r="G52" s="96"/>
    </row>
    <row r="53" spans="1:7" ht="16">
      <c r="A53" s="137"/>
      <c r="B53" s="137"/>
      <c r="C53" s="138" t="str">
        <f t="shared" si="1"/>
        <v xml:space="preserve"> - </v>
      </c>
      <c r="D53" s="139"/>
      <c r="E53" s="96"/>
      <c r="F53" s="96"/>
      <c r="G53" s="96"/>
    </row>
    <row r="54" spans="1:7" ht="16">
      <c r="A54" s="131"/>
      <c r="B54" s="131"/>
      <c r="C54" s="132" t="str">
        <f t="shared" si="1"/>
        <v xml:space="preserve"> - </v>
      </c>
      <c r="D54" s="133"/>
      <c r="E54" s="96"/>
      <c r="F54" s="96"/>
      <c r="G54" s="96"/>
    </row>
    <row r="55" spans="1:7" ht="16">
      <c r="A55" s="137"/>
      <c r="B55" s="137"/>
      <c r="C55" s="138" t="str">
        <f t="shared" si="1"/>
        <v xml:space="preserve"> - </v>
      </c>
      <c r="D55" s="139"/>
      <c r="E55" s="96"/>
      <c r="F55" s="96"/>
      <c r="G55" s="96"/>
    </row>
    <row r="56" spans="1:7" ht="16">
      <c r="A56" s="131"/>
      <c r="B56" s="131"/>
      <c r="C56" s="132" t="str">
        <f t="shared" si="1"/>
        <v xml:space="preserve"> - </v>
      </c>
      <c r="D56" s="133"/>
      <c r="E56" s="96"/>
      <c r="F56" s="96"/>
      <c r="G56" s="96"/>
    </row>
    <row r="57" spans="1:7" ht="16">
      <c r="A57" s="137"/>
      <c r="B57" s="137"/>
      <c r="C57" s="138" t="str">
        <f t="shared" si="1"/>
        <v xml:space="preserve"> - </v>
      </c>
      <c r="D57" s="139"/>
      <c r="E57" s="96"/>
      <c r="F57" s="96"/>
      <c r="G57" s="96"/>
    </row>
    <row r="58" spans="1:7" ht="16">
      <c r="A58" s="131"/>
      <c r="B58" s="131"/>
      <c r="C58" s="132" t="str">
        <f t="shared" si="1"/>
        <v xml:space="preserve"> - </v>
      </c>
      <c r="D58" s="133"/>
      <c r="E58" s="96"/>
      <c r="F58" s="96"/>
      <c r="G58" s="96"/>
    </row>
    <row r="59" spans="1:7" ht="16">
      <c r="A59" s="137"/>
      <c r="B59" s="137"/>
      <c r="C59" s="138" t="str">
        <f t="shared" si="1"/>
        <v xml:space="preserve"> - </v>
      </c>
      <c r="D59" s="139"/>
      <c r="E59" s="96"/>
      <c r="F59" s="96"/>
      <c r="G59" s="96"/>
    </row>
    <row r="60" spans="1:7" ht="16">
      <c r="A60" s="131"/>
      <c r="B60" s="131"/>
      <c r="C60" s="132" t="str">
        <f t="shared" si="1"/>
        <v xml:space="preserve"> - </v>
      </c>
      <c r="D60" s="133"/>
      <c r="E60" s="96"/>
      <c r="F60" s="96"/>
      <c r="G60" s="96"/>
    </row>
    <row r="61" spans="1:7" ht="16">
      <c r="A61" s="137"/>
      <c r="B61" s="137"/>
      <c r="C61" s="138" t="str">
        <f t="shared" si="1"/>
        <v xml:space="preserve"> - </v>
      </c>
      <c r="D61" s="139"/>
      <c r="E61" s="96"/>
      <c r="F61" s="96"/>
      <c r="G61" s="96"/>
    </row>
    <row r="62" spans="1:7" ht="16">
      <c r="A62" s="131"/>
      <c r="B62" s="131"/>
      <c r="C62" s="132" t="str">
        <f t="shared" si="1"/>
        <v xml:space="preserve"> - </v>
      </c>
      <c r="D62" s="133"/>
      <c r="E62" s="96"/>
      <c r="F62" s="96"/>
      <c r="G62" s="96"/>
    </row>
    <row r="63" spans="1:7" ht="16">
      <c r="A63" s="137"/>
      <c r="B63" s="137"/>
      <c r="C63" s="138" t="str">
        <f t="shared" si="1"/>
        <v xml:space="preserve"> - </v>
      </c>
      <c r="D63" s="139"/>
      <c r="E63" s="96"/>
      <c r="F63" s="96"/>
      <c r="G63" s="96"/>
    </row>
    <row r="64" spans="1:7" ht="16">
      <c r="A64" s="131"/>
      <c r="B64" s="131"/>
      <c r="C64" s="132" t="str">
        <f t="shared" si="1"/>
        <v xml:space="preserve"> - </v>
      </c>
      <c r="D64" s="133"/>
      <c r="E64" s="96"/>
      <c r="F64" s="96"/>
      <c r="G64" s="96"/>
    </row>
    <row r="65" spans="1:7" ht="16">
      <c r="A65" s="137"/>
      <c r="B65" s="137"/>
      <c r="C65" s="138" t="str">
        <f t="shared" si="1"/>
        <v xml:space="preserve"> - </v>
      </c>
      <c r="D65" s="139"/>
      <c r="E65" s="96"/>
      <c r="F65" s="96"/>
      <c r="G65" s="96"/>
    </row>
    <row r="66" spans="1:7" ht="16">
      <c r="A66" s="131"/>
      <c r="B66" s="131"/>
      <c r="C66" s="132" t="str">
        <f t="shared" si="1"/>
        <v xml:space="preserve"> - </v>
      </c>
      <c r="D66" s="133"/>
      <c r="E66" s="96"/>
      <c r="F66" s="96"/>
      <c r="G66" s="96"/>
    </row>
    <row r="67" spans="1:7" ht="16">
      <c r="A67" s="137"/>
      <c r="B67" s="137"/>
      <c r="C67" s="138" t="str">
        <f t="shared" si="1"/>
        <v xml:space="preserve"> - </v>
      </c>
      <c r="D67" s="139"/>
      <c r="E67" s="96"/>
      <c r="F67" s="96"/>
      <c r="G67" s="96"/>
    </row>
    <row r="68" spans="1:7" ht="16">
      <c r="A68" s="131"/>
      <c r="B68" s="131"/>
      <c r="C68" s="132" t="str">
        <f t="shared" si="1"/>
        <v xml:space="preserve"> - </v>
      </c>
      <c r="D68" s="133"/>
      <c r="E68" s="96"/>
      <c r="F68" s="96"/>
      <c r="G68" s="96"/>
    </row>
    <row r="69" spans="1:7" ht="16">
      <c r="A69" s="137"/>
      <c r="B69" s="137"/>
      <c r="C69" s="138" t="str">
        <f t="shared" si="1"/>
        <v xml:space="preserve"> - </v>
      </c>
      <c r="D69" s="139"/>
      <c r="E69" s="96"/>
      <c r="F69" s="96"/>
      <c r="G69" s="96"/>
    </row>
    <row r="70" spans="1:7" ht="16">
      <c r="A70" s="131"/>
      <c r="B70" s="131"/>
      <c r="C70" s="132" t="str">
        <f t="shared" si="1"/>
        <v xml:space="preserve"> - </v>
      </c>
      <c r="D70" s="133"/>
      <c r="E70" s="96"/>
      <c r="F70" s="96"/>
      <c r="G70" s="96"/>
    </row>
    <row r="71" spans="1:7" ht="16">
      <c r="A71" s="137"/>
      <c r="B71" s="137"/>
      <c r="C71" s="138" t="str">
        <f t="shared" ref="C71:C102" si="2">B71&amp;" - "&amp;A71</f>
        <v xml:space="preserve"> - </v>
      </c>
      <c r="D71" s="139"/>
      <c r="E71" s="96"/>
      <c r="F71" s="96"/>
      <c r="G71" s="96"/>
    </row>
    <row r="72" spans="1:7" ht="16">
      <c r="A72" s="131"/>
      <c r="B72" s="131"/>
      <c r="C72" s="132" t="str">
        <f t="shared" si="2"/>
        <v xml:space="preserve"> - </v>
      </c>
      <c r="D72" s="133"/>
      <c r="E72" s="96"/>
      <c r="F72" s="96"/>
      <c r="G72" s="96"/>
    </row>
    <row r="73" spans="1:7" ht="16">
      <c r="A73" s="137"/>
      <c r="B73" s="137"/>
      <c r="C73" s="138" t="str">
        <f t="shared" si="2"/>
        <v xml:space="preserve"> - </v>
      </c>
      <c r="D73" s="139"/>
      <c r="E73" s="96"/>
      <c r="F73" s="96"/>
      <c r="G73" s="96"/>
    </row>
    <row r="74" spans="1:7" ht="16">
      <c r="A74" s="131"/>
      <c r="B74" s="131"/>
      <c r="C74" s="132" t="str">
        <f t="shared" si="2"/>
        <v xml:space="preserve"> - </v>
      </c>
      <c r="D74" s="133"/>
      <c r="E74" s="96"/>
      <c r="F74" s="96"/>
      <c r="G74" s="96"/>
    </row>
    <row r="75" spans="1:7" ht="16">
      <c r="A75" s="137"/>
      <c r="B75" s="137"/>
      <c r="C75" s="138" t="str">
        <f t="shared" si="2"/>
        <v xml:space="preserve"> - </v>
      </c>
      <c r="D75" s="139"/>
      <c r="E75" s="96"/>
      <c r="F75" s="96"/>
      <c r="G75" s="96"/>
    </row>
    <row r="76" spans="1:7" ht="16">
      <c r="A76" s="131"/>
      <c r="B76" s="131"/>
      <c r="C76" s="132" t="str">
        <f t="shared" si="2"/>
        <v xml:space="preserve"> - </v>
      </c>
      <c r="D76" s="133"/>
      <c r="E76" s="96"/>
      <c r="F76" s="96"/>
      <c r="G76" s="96"/>
    </row>
    <row r="77" spans="1:7" ht="16">
      <c r="A77" s="137"/>
      <c r="B77" s="137"/>
      <c r="C77" s="138" t="str">
        <f t="shared" si="2"/>
        <v xml:space="preserve"> - </v>
      </c>
      <c r="D77" s="139"/>
      <c r="E77" s="96"/>
      <c r="F77" s="96"/>
      <c r="G77" s="96"/>
    </row>
    <row r="78" spans="1:7" ht="16">
      <c r="A78" s="131"/>
      <c r="B78" s="131"/>
      <c r="C78" s="132" t="str">
        <f t="shared" si="2"/>
        <v xml:space="preserve"> - </v>
      </c>
      <c r="D78" s="133"/>
      <c r="E78" s="96"/>
      <c r="F78" s="96"/>
      <c r="G78" s="96"/>
    </row>
    <row r="79" spans="1:7" ht="16">
      <c r="A79" s="137"/>
      <c r="B79" s="137"/>
      <c r="C79" s="138" t="str">
        <f t="shared" si="2"/>
        <v xml:space="preserve"> - </v>
      </c>
      <c r="D79" s="139"/>
      <c r="E79" s="96"/>
      <c r="F79" s="96"/>
      <c r="G79" s="96"/>
    </row>
    <row r="80" spans="1:7" ht="16">
      <c r="A80" s="131"/>
      <c r="B80" s="131"/>
      <c r="C80" s="132" t="str">
        <f t="shared" si="2"/>
        <v xml:space="preserve"> - </v>
      </c>
      <c r="D80" s="133"/>
      <c r="E80" s="96"/>
      <c r="F80" s="96"/>
      <c r="G80" s="96"/>
    </row>
    <row r="81" spans="1:7" ht="16">
      <c r="A81" s="137"/>
      <c r="B81" s="137"/>
      <c r="C81" s="138" t="str">
        <f t="shared" si="2"/>
        <v xml:space="preserve"> - </v>
      </c>
      <c r="D81" s="139"/>
      <c r="E81" s="96"/>
      <c r="F81" s="96"/>
      <c r="G81" s="96"/>
    </row>
    <row r="82" spans="1:7" ht="16">
      <c r="A82" s="131"/>
      <c r="B82" s="131"/>
      <c r="C82" s="132" t="str">
        <f t="shared" si="2"/>
        <v xml:space="preserve"> - </v>
      </c>
      <c r="D82" s="133"/>
      <c r="E82" s="96"/>
      <c r="F82" s="96"/>
      <c r="G82" s="96"/>
    </row>
    <row r="83" spans="1:7" ht="16">
      <c r="A83" s="137"/>
      <c r="B83" s="137"/>
      <c r="C83" s="138" t="str">
        <f t="shared" si="2"/>
        <v xml:space="preserve"> - </v>
      </c>
      <c r="D83" s="139"/>
      <c r="E83" s="96"/>
      <c r="F83" s="96"/>
      <c r="G83" s="96"/>
    </row>
    <row r="84" spans="1:7" ht="16">
      <c r="A84" s="131"/>
      <c r="B84" s="131"/>
      <c r="C84" s="132" t="str">
        <f t="shared" si="2"/>
        <v xml:space="preserve"> - </v>
      </c>
      <c r="D84" s="133"/>
      <c r="E84" s="96"/>
      <c r="F84" s="96"/>
      <c r="G84" s="96"/>
    </row>
    <row r="85" spans="1:7" ht="16">
      <c r="A85" s="137"/>
      <c r="B85" s="137"/>
      <c r="C85" s="138" t="str">
        <f t="shared" si="2"/>
        <v xml:space="preserve"> - </v>
      </c>
      <c r="D85" s="139"/>
      <c r="E85" s="96"/>
      <c r="F85" s="96"/>
      <c r="G85" s="96"/>
    </row>
    <row r="86" spans="1:7" ht="16">
      <c r="A86" s="131"/>
      <c r="B86" s="131"/>
      <c r="C86" s="132" t="str">
        <f t="shared" si="2"/>
        <v xml:space="preserve"> - </v>
      </c>
      <c r="D86" s="133"/>
      <c r="E86" s="96"/>
      <c r="F86" s="96"/>
      <c r="G86" s="96"/>
    </row>
    <row r="87" spans="1:7" ht="16">
      <c r="A87" s="137"/>
      <c r="B87" s="137"/>
      <c r="C87" s="138" t="str">
        <f t="shared" si="2"/>
        <v xml:space="preserve"> - </v>
      </c>
      <c r="D87" s="139"/>
      <c r="E87" s="96"/>
      <c r="F87" s="96"/>
      <c r="G87" s="96"/>
    </row>
    <row r="88" spans="1:7" ht="16">
      <c r="A88" s="131"/>
      <c r="B88" s="131"/>
      <c r="C88" s="132" t="str">
        <f t="shared" si="2"/>
        <v xml:space="preserve"> - </v>
      </c>
      <c r="D88" s="133"/>
      <c r="E88" s="96"/>
      <c r="F88" s="96"/>
      <c r="G88" s="96"/>
    </row>
    <row r="89" spans="1:7" ht="16">
      <c r="A89" s="137"/>
      <c r="B89" s="137"/>
      <c r="C89" s="138" t="str">
        <f t="shared" si="2"/>
        <v xml:space="preserve"> - </v>
      </c>
      <c r="D89" s="139"/>
      <c r="E89" s="96"/>
      <c r="F89" s="96"/>
      <c r="G89" s="96"/>
    </row>
    <row r="90" spans="1:7" ht="16">
      <c r="A90" s="131"/>
      <c r="B90" s="131"/>
      <c r="C90" s="132" t="str">
        <f t="shared" si="2"/>
        <v xml:space="preserve"> - </v>
      </c>
      <c r="D90" s="133"/>
      <c r="E90" s="96"/>
      <c r="F90" s="96"/>
      <c r="G90" s="96"/>
    </row>
    <row r="91" spans="1:7" ht="16">
      <c r="A91" s="137"/>
      <c r="B91" s="137"/>
      <c r="C91" s="138" t="str">
        <f t="shared" si="2"/>
        <v xml:space="preserve"> - </v>
      </c>
      <c r="D91" s="139"/>
      <c r="E91" s="96"/>
      <c r="F91" s="96"/>
      <c r="G91" s="96"/>
    </row>
    <row r="92" spans="1:7" ht="16">
      <c r="A92" s="131"/>
      <c r="B92" s="131"/>
      <c r="C92" s="132" t="str">
        <f t="shared" si="2"/>
        <v xml:space="preserve"> - </v>
      </c>
      <c r="D92" s="133"/>
      <c r="E92" s="96"/>
      <c r="F92" s="96"/>
      <c r="G92" s="96"/>
    </row>
    <row r="93" spans="1:7" ht="16">
      <c r="A93" s="137"/>
      <c r="B93" s="137"/>
      <c r="C93" s="138" t="str">
        <f t="shared" si="2"/>
        <v xml:space="preserve"> - </v>
      </c>
      <c r="D93" s="139"/>
      <c r="E93" s="96"/>
      <c r="F93" s="96"/>
      <c r="G93" s="96"/>
    </row>
    <row r="94" spans="1:7" ht="16">
      <c r="A94" s="131"/>
      <c r="B94" s="131"/>
      <c r="C94" s="132" t="str">
        <f t="shared" si="2"/>
        <v xml:space="preserve"> - </v>
      </c>
      <c r="D94" s="133"/>
      <c r="E94" s="96"/>
      <c r="F94" s="96"/>
      <c r="G94" s="96"/>
    </row>
    <row r="95" spans="1:7" ht="16">
      <c r="A95" s="137"/>
      <c r="B95" s="137"/>
      <c r="C95" s="138" t="str">
        <f t="shared" si="2"/>
        <v xml:space="preserve"> - </v>
      </c>
      <c r="D95" s="139"/>
      <c r="E95" s="96"/>
      <c r="F95" s="96"/>
      <c r="G95" s="96"/>
    </row>
    <row r="96" spans="1:7" ht="16">
      <c r="A96" s="131"/>
      <c r="B96" s="131"/>
      <c r="C96" s="132" t="str">
        <f t="shared" si="2"/>
        <v xml:space="preserve"> - </v>
      </c>
      <c r="D96" s="133"/>
      <c r="E96" s="96"/>
      <c r="F96" s="96"/>
      <c r="G96" s="96"/>
    </row>
    <row r="97" spans="1:7" ht="16">
      <c r="A97" s="137"/>
      <c r="B97" s="137"/>
      <c r="C97" s="138" t="str">
        <f t="shared" si="2"/>
        <v xml:space="preserve"> - </v>
      </c>
      <c r="D97" s="139"/>
      <c r="E97" s="96"/>
      <c r="F97" s="96"/>
      <c r="G97" s="96"/>
    </row>
    <row r="98" spans="1:7" ht="16">
      <c r="A98" s="131"/>
      <c r="B98" s="131"/>
      <c r="C98" s="132" t="str">
        <f t="shared" si="2"/>
        <v xml:space="preserve"> - </v>
      </c>
      <c r="D98" s="133"/>
      <c r="E98" s="96"/>
      <c r="F98" s="96"/>
      <c r="G98" s="96"/>
    </row>
    <row r="99" spans="1:7" ht="16">
      <c r="A99" s="137"/>
      <c r="B99" s="137"/>
      <c r="C99" s="138" t="str">
        <f t="shared" si="2"/>
        <v xml:space="preserve"> - </v>
      </c>
      <c r="D99" s="139"/>
      <c r="E99" s="96"/>
      <c r="F99" s="96"/>
      <c r="G99" s="96"/>
    </row>
    <row r="100" spans="1:7" ht="16">
      <c r="A100" s="131"/>
      <c r="B100" s="131"/>
      <c r="C100" s="132" t="str">
        <f t="shared" si="2"/>
        <v xml:space="preserve"> - </v>
      </c>
      <c r="D100" s="133"/>
      <c r="E100" s="96"/>
      <c r="F100" s="96"/>
      <c r="G100" s="96"/>
    </row>
    <row r="101" spans="1:7" ht="16">
      <c r="A101" s="137"/>
      <c r="B101" s="137"/>
      <c r="C101" s="138" t="str">
        <f t="shared" si="2"/>
        <v xml:space="preserve"> - </v>
      </c>
      <c r="D101" s="139"/>
      <c r="E101" s="96"/>
      <c r="F101" s="96"/>
      <c r="G101" s="96"/>
    </row>
    <row r="102" spans="1:7" ht="16">
      <c r="A102" s="131"/>
      <c r="B102" s="131"/>
      <c r="C102" s="132" t="str">
        <f t="shared" si="2"/>
        <v xml:space="preserve"> - </v>
      </c>
      <c r="D102" s="133"/>
      <c r="E102" s="96"/>
      <c r="F102" s="96"/>
      <c r="G102" s="96"/>
    </row>
    <row r="103" spans="1:7" ht="16">
      <c r="A103" s="137"/>
      <c r="B103" s="137"/>
      <c r="C103" s="138" t="str">
        <f t="shared" ref="C103:C134" si="3">B103&amp;" - "&amp;A103</f>
        <v xml:space="preserve"> - </v>
      </c>
      <c r="D103" s="139"/>
      <c r="E103" s="96"/>
      <c r="F103" s="96"/>
      <c r="G103" s="96"/>
    </row>
    <row r="104" spans="1:7" ht="16">
      <c r="A104" s="131"/>
      <c r="B104" s="131"/>
      <c r="C104" s="132" t="str">
        <f t="shared" si="3"/>
        <v xml:space="preserve"> - </v>
      </c>
      <c r="D104" s="133"/>
      <c r="E104" s="96"/>
      <c r="F104" s="96"/>
      <c r="G104" s="96"/>
    </row>
    <row r="105" spans="1:7" ht="16">
      <c r="A105" s="137"/>
      <c r="B105" s="137"/>
      <c r="C105" s="138" t="str">
        <f t="shared" si="3"/>
        <v xml:space="preserve"> - </v>
      </c>
      <c r="D105" s="139"/>
      <c r="E105" s="96"/>
      <c r="F105" s="96"/>
      <c r="G105" s="96"/>
    </row>
    <row r="106" spans="1:7" ht="16">
      <c r="A106" s="131"/>
      <c r="B106" s="131"/>
      <c r="C106" s="132" t="str">
        <f t="shared" si="3"/>
        <v xml:space="preserve"> - </v>
      </c>
      <c r="D106" s="133"/>
      <c r="E106" s="96"/>
      <c r="F106" s="96"/>
      <c r="G106" s="96"/>
    </row>
    <row r="107" spans="1:7" ht="16">
      <c r="A107" s="137"/>
      <c r="B107" s="137"/>
      <c r="C107" s="138" t="str">
        <f t="shared" si="3"/>
        <v xml:space="preserve"> - </v>
      </c>
      <c r="D107" s="139"/>
      <c r="E107" s="96"/>
      <c r="F107" s="96"/>
      <c r="G107" s="96"/>
    </row>
    <row r="108" spans="1:7" ht="16">
      <c r="A108" s="131"/>
      <c r="B108" s="131"/>
      <c r="C108" s="132" t="str">
        <f t="shared" si="3"/>
        <v xml:space="preserve"> - </v>
      </c>
      <c r="D108" s="133"/>
      <c r="E108" s="96"/>
      <c r="F108" s="96"/>
      <c r="G108" s="96"/>
    </row>
    <row r="109" spans="1:7" ht="16">
      <c r="A109" s="137"/>
      <c r="B109" s="137"/>
      <c r="C109" s="138" t="str">
        <f t="shared" si="3"/>
        <v xml:space="preserve"> - </v>
      </c>
      <c r="D109" s="139"/>
      <c r="E109" s="96"/>
      <c r="F109" s="96"/>
      <c r="G109" s="96"/>
    </row>
    <row r="110" spans="1:7" ht="16">
      <c r="A110" s="131"/>
      <c r="B110" s="131"/>
      <c r="C110" s="132" t="str">
        <f t="shared" si="3"/>
        <v xml:space="preserve"> - </v>
      </c>
      <c r="D110" s="133"/>
      <c r="E110" s="96"/>
      <c r="F110" s="96"/>
      <c r="G110" s="96"/>
    </row>
    <row r="111" spans="1:7" ht="16">
      <c r="A111" s="137"/>
      <c r="B111" s="137"/>
      <c r="C111" s="138" t="str">
        <f t="shared" si="3"/>
        <v xml:space="preserve"> - </v>
      </c>
      <c r="D111" s="139"/>
      <c r="E111" s="96"/>
      <c r="F111" s="96"/>
      <c r="G111" s="96"/>
    </row>
    <row r="112" spans="1:7" ht="16">
      <c r="A112" s="131"/>
      <c r="B112" s="131"/>
      <c r="C112" s="132" t="str">
        <f t="shared" si="3"/>
        <v xml:space="preserve"> - </v>
      </c>
      <c r="D112" s="133"/>
      <c r="E112" s="96"/>
      <c r="F112" s="96"/>
      <c r="G112" s="96"/>
    </row>
    <row r="113" spans="1:7" ht="16">
      <c r="A113" s="137"/>
      <c r="B113" s="137"/>
      <c r="C113" s="138" t="str">
        <f t="shared" si="3"/>
        <v xml:space="preserve"> - </v>
      </c>
      <c r="D113" s="139"/>
      <c r="E113" s="96"/>
      <c r="F113" s="96"/>
      <c r="G113" s="96"/>
    </row>
    <row r="114" spans="1:7" ht="16">
      <c r="A114" s="131"/>
      <c r="B114" s="131"/>
      <c r="C114" s="132" t="str">
        <f t="shared" si="3"/>
        <v xml:space="preserve"> - </v>
      </c>
      <c r="D114" s="133"/>
      <c r="E114" s="96"/>
      <c r="F114" s="96"/>
      <c r="G114" s="96"/>
    </row>
    <row r="115" spans="1:7" ht="16">
      <c r="A115" s="137"/>
      <c r="B115" s="137"/>
      <c r="C115" s="138" t="str">
        <f t="shared" si="3"/>
        <v xml:space="preserve"> - </v>
      </c>
      <c r="D115" s="139"/>
      <c r="E115" s="96"/>
      <c r="F115" s="96"/>
      <c r="G115" s="96"/>
    </row>
    <row r="116" spans="1:7" ht="16">
      <c r="A116" s="131"/>
      <c r="B116" s="131"/>
      <c r="C116" s="132" t="str">
        <f t="shared" si="3"/>
        <v xml:space="preserve"> - </v>
      </c>
      <c r="D116" s="133"/>
      <c r="E116" s="96"/>
      <c r="F116" s="96"/>
      <c r="G116" s="96"/>
    </row>
    <row r="117" spans="1:7" ht="16">
      <c r="A117" s="137"/>
      <c r="B117" s="137"/>
      <c r="C117" s="138" t="str">
        <f t="shared" si="3"/>
        <v xml:space="preserve"> - </v>
      </c>
      <c r="D117" s="139"/>
      <c r="E117" s="96"/>
      <c r="F117" s="96"/>
      <c r="G117" s="96"/>
    </row>
    <row r="118" spans="1:7" ht="16">
      <c r="A118" s="131"/>
      <c r="B118" s="131"/>
      <c r="C118" s="132" t="str">
        <f t="shared" si="3"/>
        <v xml:space="preserve"> - </v>
      </c>
      <c r="D118" s="133"/>
      <c r="E118" s="96"/>
      <c r="F118" s="96"/>
      <c r="G118" s="96"/>
    </row>
    <row r="119" spans="1:7" ht="16">
      <c r="A119" s="137"/>
      <c r="B119" s="137"/>
      <c r="C119" s="138" t="str">
        <f t="shared" si="3"/>
        <v xml:space="preserve"> - </v>
      </c>
      <c r="D119" s="139"/>
      <c r="E119" s="96"/>
      <c r="F119" s="96"/>
      <c r="G119" s="96"/>
    </row>
    <row r="120" spans="1:7" ht="16">
      <c r="A120" s="131"/>
      <c r="B120" s="131"/>
      <c r="C120" s="132" t="str">
        <f t="shared" si="3"/>
        <v xml:space="preserve"> - </v>
      </c>
      <c r="D120" s="133"/>
      <c r="E120" s="96"/>
      <c r="F120" s="96"/>
      <c r="G120" s="96"/>
    </row>
    <row r="121" spans="1:7" ht="16">
      <c r="A121" s="137"/>
      <c r="B121" s="137"/>
      <c r="C121" s="138" t="str">
        <f t="shared" si="3"/>
        <v xml:space="preserve"> - </v>
      </c>
      <c r="D121" s="139"/>
      <c r="E121" s="96"/>
      <c r="F121" s="96"/>
      <c r="G121" s="96"/>
    </row>
    <row r="122" spans="1:7" ht="16">
      <c r="A122" s="131"/>
      <c r="B122" s="131"/>
      <c r="C122" s="132" t="str">
        <f t="shared" si="3"/>
        <v xml:space="preserve"> - </v>
      </c>
      <c r="D122" s="133"/>
      <c r="E122" s="96"/>
      <c r="F122" s="96"/>
      <c r="G122" s="96"/>
    </row>
    <row r="123" spans="1:7" ht="16">
      <c r="A123" s="137"/>
      <c r="B123" s="137"/>
      <c r="C123" s="138" t="str">
        <f t="shared" si="3"/>
        <v xml:space="preserve"> - </v>
      </c>
      <c r="D123" s="139"/>
      <c r="E123" s="96"/>
      <c r="F123" s="96"/>
      <c r="G123" s="96"/>
    </row>
    <row r="124" spans="1:7" ht="16">
      <c r="A124" s="131"/>
      <c r="B124" s="131"/>
      <c r="C124" s="132" t="str">
        <f t="shared" si="3"/>
        <v xml:space="preserve"> - </v>
      </c>
      <c r="D124" s="133"/>
      <c r="E124" s="96"/>
      <c r="F124" s="96"/>
      <c r="G124" s="96"/>
    </row>
    <row r="125" spans="1:7" ht="16">
      <c r="A125" s="137"/>
      <c r="B125" s="137"/>
      <c r="C125" s="138" t="str">
        <f t="shared" si="3"/>
        <v xml:space="preserve"> - </v>
      </c>
      <c r="D125" s="139"/>
      <c r="E125" s="96"/>
      <c r="F125" s="96"/>
      <c r="G125" s="96"/>
    </row>
    <row r="126" spans="1:7" ht="16">
      <c r="A126" s="131"/>
      <c r="B126" s="131"/>
      <c r="C126" s="132" t="str">
        <f t="shared" si="3"/>
        <v xml:space="preserve"> - </v>
      </c>
      <c r="D126" s="133"/>
      <c r="E126" s="96"/>
      <c r="F126" s="96"/>
      <c r="G126" s="96"/>
    </row>
    <row r="127" spans="1:7" ht="16">
      <c r="A127" s="137"/>
      <c r="B127" s="137"/>
      <c r="C127" s="138" t="str">
        <f t="shared" si="3"/>
        <v xml:space="preserve"> - </v>
      </c>
      <c r="D127" s="139"/>
      <c r="E127" s="96"/>
      <c r="F127" s="96"/>
      <c r="G127" s="96"/>
    </row>
    <row r="128" spans="1:7" ht="16">
      <c r="A128" s="131"/>
      <c r="B128" s="131"/>
      <c r="C128" s="132" t="str">
        <f t="shared" si="3"/>
        <v xml:space="preserve"> - </v>
      </c>
      <c r="D128" s="133"/>
      <c r="E128" s="96"/>
      <c r="F128" s="96"/>
      <c r="G128" s="96"/>
    </row>
    <row r="129" spans="1:7" ht="16">
      <c r="A129" s="137"/>
      <c r="B129" s="137"/>
      <c r="C129" s="138" t="str">
        <f t="shared" si="3"/>
        <v xml:space="preserve"> - </v>
      </c>
      <c r="D129" s="139"/>
      <c r="E129" s="96"/>
      <c r="F129" s="96"/>
      <c r="G129" s="96"/>
    </row>
    <row r="130" spans="1:7" ht="16">
      <c r="A130" s="131"/>
      <c r="B130" s="131"/>
      <c r="C130" s="132" t="str">
        <f t="shared" si="3"/>
        <v xml:space="preserve"> - </v>
      </c>
      <c r="D130" s="133"/>
      <c r="E130" s="96"/>
      <c r="F130" s="96"/>
      <c r="G130" s="96"/>
    </row>
    <row r="131" spans="1:7" ht="16">
      <c r="A131" s="137"/>
      <c r="B131" s="137"/>
      <c r="C131" s="138" t="str">
        <f t="shared" si="3"/>
        <v xml:space="preserve"> - </v>
      </c>
      <c r="D131" s="139"/>
      <c r="E131" s="96"/>
      <c r="F131" s="96"/>
      <c r="G131" s="96"/>
    </row>
    <row r="132" spans="1:7" ht="16">
      <c r="A132" s="131"/>
      <c r="B132" s="131"/>
      <c r="C132" s="132" t="str">
        <f t="shared" si="3"/>
        <v xml:space="preserve"> - </v>
      </c>
      <c r="D132" s="133"/>
      <c r="E132" s="96"/>
      <c r="F132" s="96"/>
      <c r="G132" s="96"/>
    </row>
    <row r="133" spans="1:7" ht="16">
      <c r="A133" s="137"/>
      <c r="B133" s="137"/>
      <c r="C133" s="138" t="str">
        <f t="shared" si="3"/>
        <v xml:space="preserve"> - </v>
      </c>
      <c r="D133" s="139"/>
      <c r="E133" s="96"/>
      <c r="F133" s="96"/>
      <c r="G133" s="96"/>
    </row>
    <row r="134" spans="1:7" ht="16">
      <c r="A134" s="131"/>
      <c r="B134" s="131"/>
      <c r="C134" s="132" t="str">
        <f t="shared" si="3"/>
        <v xml:space="preserve"> - </v>
      </c>
      <c r="D134" s="133"/>
      <c r="E134" s="96"/>
      <c r="F134" s="96"/>
      <c r="G134" s="96"/>
    </row>
    <row r="135" spans="1:7" ht="16">
      <c r="A135" s="137"/>
      <c r="B135" s="137"/>
      <c r="C135" s="138" t="str">
        <f t="shared" ref="C135:C166" si="4">B135&amp;" - "&amp;A135</f>
        <v xml:space="preserve"> - </v>
      </c>
      <c r="D135" s="139"/>
      <c r="E135" s="96"/>
      <c r="F135" s="96"/>
      <c r="G135" s="96"/>
    </row>
    <row r="136" spans="1:7" ht="16">
      <c r="A136" s="131"/>
      <c r="B136" s="131"/>
      <c r="C136" s="132" t="str">
        <f t="shared" si="4"/>
        <v xml:space="preserve"> - </v>
      </c>
      <c r="D136" s="133"/>
      <c r="E136" s="96"/>
      <c r="F136" s="96"/>
      <c r="G136" s="96"/>
    </row>
    <row r="137" spans="1:7" ht="16">
      <c r="A137" s="137"/>
      <c r="B137" s="137"/>
      <c r="C137" s="138" t="str">
        <f t="shared" si="4"/>
        <v xml:space="preserve"> - </v>
      </c>
      <c r="D137" s="139"/>
      <c r="E137" s="96"/>
      <c r="F137" s="96"/>
      <c r="G137" s="96"/>
    </row>
    <row r="138" spans="1:7" ht="16">
      <c r="A138" s="131"/>
      <c r="B138" s="131"/>
      <c r="C138" s="132" t="str">
        <f t="shared" si="4"/>
        <v xml:space="preserve"> - </v>
      </c>
      <c r="D138" s="133"/>
      <c r="E138" s="96"/>
      <c r="F138" s="96"/>
      <c r="G138" s="96"/>
    </row>
    <row r="139" spans="1:7" ht="16">
      <c r="A139" s="137"/>
      <c r="B139" s="137"/>
      <c r="C139" s="138" t="str">
        <f t="shared" si="4"/>
        <v xml:space="preserve"> - </v>
      </c>
      <c r="D139" s="139"/>
      <c r="E139" s="96"/>
      <c r="F139" s="96"/>
      <c r="G139" s="96"/>
    </row>
    <row r="140" spans="1:7" ht="16">
      <c r="A140" s="131"/>
      <c r="B140" s="131"/>
      <c r="C140" s="132" t="str">
        <f t="shared" si="4"/>
        <v xml:space="preserve"> - </v>
      </c>
      <c r="D140" s="133"/>
      <c r="E140" s="96"/>
      <c r="F140" s="96"/>
      <c r="G140" s="96"/>
    </row>
    <row r="141" spans="1:7" ht="16">
      <c r="A141" s="137"/>
      <c r="B141" s="137"/>
      <c r="C141" s="138" t="str">
        <f t="shared" si="4"/>
        <v xml:space="preserve"> - </v>
      </c>
      <c r="D141" s="139"/>
      <c r="E141" s="96"/>
      <c r="F141" s="96"/>
      <c r="G141" s="96"/>
    </row>
    <row r="142" spans="1:7" ht="16">
      <c r="A142" s="131"/>
      <c r="B142" s="131"/>
      <c r="C142" s="132" t="str">
        <f t="shared" si="4"/>
        <v xml:space="preserve"> - </v>
      </c>
      <c r="D142" s="133"/>
      <c r="E142" s="96"/>
      <c r="F142" s="96"/>
      <c r="G142" s="96"/>
    </row>
    <row r="143" spans="1:7" ht="16">
      <c r="A143" s="137"/>
      <c r="B143" s="137"/>
      <c r="C143" s="138" t="str">
        <f t="shared" si="4"/>
        <v xml:space="preserve"> - </v>
      </c>
      <c r="D143" s="139"/>
      <c r="E143" s="96"/>
      <c r="F143" s="96"/>
      <c r="G143" s="96"/>
    </row>
    <row r="144" spans="1:7" ht="16">
      <c r="A144" s="131"/>
      <c r="B144" s="131"/>
      <c r="C144" s="132" t="str">
        <f t="shared" si="4"/>
        <v xml:space="preserve"> - </v>
      </c>
      <c r="D144" s="133"/>
      <c r="E144" s="96"/>
      <c r="F144" s="96"/>
      <c r="G144" s="96"/>
    </row>
    <row r="145" spans="1:7" ht="16">
      <c r="A145" s="137"/>
      <c r="B145" s="137"/>
      <c r="C145" s="138" t="str">
        <f t="shared" si="4"/>
        <v xml:space="preserve"> - </v>
      </c>
      <c r="D145" s="139"/>
      <c r="E145" s="96"/>
      <c r="F145" s="96"/>
      <c r="G145" s="96"/>
    </row>
    <row r="146" spans="1:7" ht="16">
      <c r="A146" s="131"/>
      <c r="B146" s="131"/>
      <c r="C146" s="132" t="str">
        <f t="shared" si="4"/>
        <v xml:space="preserve"> - </v>
      </c>
      <c r="D146" s="133"/>
      <c r="E146" s="96"/>
      <c r="F146" s="96"/>
      <c r="G146" s="96"/>
    </row>
    <row r="147" spans="1:7" ht="16">
      <c r="A147" s="137"/>
      <c r="B147" s="137"/>
      <c r="C147" s="138" t="str">
        <f t="shared" si="4"/>
        <v xml:space="preserve"> - </v>
      </c>
      <c r="D147" s="139"/>
      <c r="E147" s="96"/>
      <c r="F147" s="96"/>
      <c r="G147" s="96"/>
    </row>
    <row r="148" spans="1:7" ht="16">
      <c r="A148" s="131"/>
      <c r="B148" s="131"/>
      <c r="C148" s="132" t="str">
        <f t="shared" si="4"/>
        <v xml:space="preserve"> - </v>
      </c>
      <c r="D148" s="133"/>
      <c r="E148" s="96"/>
      <c r="F148" s="96"/>
      <c r="G148" s="96"/>
    </row>
    <row r="149" spans="1:7" ht="16">
      <c r="A149" s="137"/>
      <c r="B149" s="137"/>
      <c r="C149" s="138" t="str">
        <f t="shared" si="4"/>
        <v xml:space="preserve"> - </v>
      </c>
      <c r="D149" s="139"/>
      <c r="E149" s="96"/>
      <c r="F149" s="96"/>
      <c r="G149" s="96"/>
    </row>
    <row r="150" spans="1:7" ht="16">
      <c r="A150" s="131"/>
      <c r="B150" s="131"/>
      <c r="C150" s="132" t="str">
        <f t="shared" si="4"/>
        <v xml:space="preserve"> - </v>
      </c>
      <c r="D150" s="133"/>
      <c r="E150" s="96"/>
      <c r="F150" s="96"/>
      <c r="G150" s="96"/>
    </row>
    <row r="151" spans="1:7" ht="16">
      <c r="A151" s="137"/>
      <c r="B151" s="137"/>
      <c r="C151" s="138" t="str">
        <f t="shared" si="4"/>
        <v xml:space="preserve"> - </v>
      </c>
      <c r="D151" s="139"/>
      <c r="E151" s="96"/>
      <c r="F151" s="96"/>
      <c r="G151" s="96"/>
    </row>
    <row r="152" spans="1:7" ht="16">
      <c r="A152" s="131"/>
      <c r="B152" s="131"/>
      <c r="C152" s="132" t="str">
        <f t="shared" si="4"/>
        <v xml:space="preserve"> - </v>
      </c>
      <c r="D152" s="133"/>
      <c r="E152" s="96"/>
      <c r="F152" s="96"/>
      <c r="G152" s="96"/>
    </row>
    <row r="153" spans="1:7" ht="16">
      <c r="A153" s="137"/>
      <c r="B153" s="137"/>
      <c r="C153" s="138" t="str">
        <f t="shared" si="4"/>
        <v xml:space="preserve"> - </v>
      </c>
      <c r="D153" s="139"/>
      <c r="E153" s="96"/>
      <c r="F153" s="96"/>
      <c r="G153" s="96"/>
    </row>
    <row r="154" spans="1:7" ht="16">
      <c r="A154" s="131"/>
      <c r="B154" s="131"/>
      <c r="C154" s="132" t="str">
        <f t="shared" si="4"/>
        <v xml:space="preserve"> - </v>
      </c>
      <c r="D154" s="133"/>
      <c r="E154" s="96"/>
      <c r="F154" s="96"/>
      <c r="G154" s="96"/>
    </row>
    <row r="155" spans="1:7" ht="16">
      <c r="A155" s="137"/>
      <c r="B155" s="137"/>
      <c r="C155" s="138" t="str">
        <f t="shared" si="4"/>
        <v xml:space="preserve"> - </v>
      </c>
      <c r="D155" s="139"/>
      <c r="E155" s="96"/>
      <c r="F155" s="96"/>
      <c r="G155" s="96"/>
    </row>
    <row r="156" spans="1:7" ht="16">
      <c r="A156" s="131"/>
      <c r="B156" s="131"/>
      <c r="C156" s="132" t="str">
        <f t="shared" si="4"/>
        <v xml:space="preserve"> - </v>
      </c>
      <c r="D156" s="133"/>
      <c r="E156" s="96"/>
      <c r="F156" s="96"/>
      <c r="G156" s="96"/>
    </row>
    <row r="157" spans="1:7" ht="16">
      <c r="A157" s="137"/>
      <c r="B157" s="137"/>
      <c r="C157" s="138" t="str">
        <f t="shared" si="4"/>
        <v xml:space="preserve"> - </v>
      </c>
      <c r="D157" s="139"/>
      <c r="E157" s="96"/>
      <c r="F157" s="96"/>
      <c r="G157" s="96"/>
    </row>
    <row r="158" spans="1:7" ht="16">
      <c r="A158" s="131"/>
      <c r="B158" s="131"/>
      <c r="C158" s="132" t="str">
        <f t="shared" si="4"/>
        <v xml:space="preserve"> - </v>
      </c>
      <c r="D158" s="133"/>
      <c r="E158" s="96"/>
      <c r="F158" s="96"/>
      <c r="G158" s="96"/>
    </row>
    <row r="159" spans="1:7" ht="16">
      <c r="A159" s="137"/>
      <c r="B159" s="137"/>
      <c r="C159" s="138" t="str">
        <f t="shared" si="4"/>
        <v xml:space="preserve"> - </v>
      </c>
      <c r="D159" s="139"/>
      <c r="E159" s="96"/>
      <c r="F159" s="96"/>
      <c r="G159" s="96"/>
    </row>
    <row r="160" spans="1:7" ht="16">
      <c r="A160" s="131"/>
      <c r="B160" s="131"/>
      <c r="C160" s="132" t="str">
        <f t="shared" si="4"/>
        <v xml:space="preserve"> - </v>
      </c>
      <c r="D160" s="133"/>
      <c r="E160" s="96"/>
      <c r="F160" s="96"/>
      <c r="G160" s="96"/>
    </row>
    <row r="161" spans="1:7" ht="16">
      <c r="A161" s="137"/>
      <c r="B161" s="137"/>
      <c r="C161" s="138" t="str">
        <f t="shared" si="4"/>
        <v xml:space="preserve"> - </v>
      </c>
      <c r="D161" s="139"/>
      <c r="E161" s="96"/>
      <c r="F161" s="96"/>
      <c r="G161" s="96"/>
    </row>
    <row r="162" spans="1:7" ht="16">
      <c r="A162" s="131"/>
      <c r="B162" s="131"/>
      <c r="C162" s="132" t="str">
        <f t="shared" si="4"/>
        <v xml:space="preserve"> - </v>
      </c>
      <c r="D162" s="133"/>
      <c r="E162" s="96"/>
      <c r="F162" s="96"/>
      <c r="G162" s="96"/>
    </row>
    <row r="163" spans="1:7" ht="16">
      <c r="A163" s="137"/>
      <c r="B163" s="137"/>
      <c r="C163" s="138" t="str">
        <f t="shared" si="4"/>
        <v xml:space="preserve"> - </v>
      </c>
      <c r="D163" s="139"/>
      <c r="E163" s="96"/>
      <c r="F163" s="96"/>
      <c r="G163" s="96"/>
    </row>
    <row r="164" spans="1:7" ht="16">
      <c r="A164" s="131"/>
      <c r="B164" s="131"/>
      <c r="C164" s="132" t="str">
        <f t="shared" si="4"/>
        <v xml:space="preserve"> - </v>
      </c>
      <c r="D164" s="133"/>
      <c r="E164" s="96"/>
      <c r="F164" s="96"/>
      <c r="G164" s="96"/>
    </row>
    <row r="165" spans="1:7" ht="16">
      <c r="A165" s="137"/>
      <c r="B165" s="137"/>
      <c r="C165" s="138" t="str">
        <f t="shared" si="4"/>
        <v xml:space="preserve"> - </v>
      </c>
      <c r="D165" s="139"/>
      <c r="E165" s="96"/>
      <c r="F165" s="96"/>
      <c r="G165" s="96"/>
    </row>
    <row r="166" spans="1:7" ht="16">
      <c r="A166" s="131"/>
      <c r="B166" s="131"/>
      <c r="C166" s="132" t="str">
        <f t="shared" si="4"/>
        <v xml:space="preserve"> - </v>
      </c>
      <c r="D166" s="133"/>
      <c r="E166" s="96"/>
      <c r="F166" s="96"/>
      <c r="G166" s="96"/>
    </row>
    <row r="167" spans="1:7" ht="16">
      <c r="A167" s="137"/>
      <c r="B167" s="137"/>
      <c r="C167" s="138" t="str">
        <f t="shared" ref="C167:C198" si="5">B167&amp;" - "&amp;A167</f>
        <v xml:space="preserve"> - </v>
      </c>
      <c r="D167" s="139"/>
      <c r="E167" s="96"/>
      <c r="F167" s="96"/>
      <c r="G167" s="96"/>
    </row>
    <row r="168" spans="1:7" ht="16">
      <c r="A168" s="131"/>
      <c r="B168" s="131"/>
      <c r="C168" s="132" t="str">
        <f t="shared" si="5"/>
        <v xml:space="preserve"> - </v>
      </c>
      <c r="D168" s="133"/>
      <c r="E168" s="96"/>
      <c r="F168" s="96"/>
      <c r="G168" s="96"/>
    </row>
    <row r="169" spans="1:7" ht="16">
      <c r="A169" s="137"/>
      <c r="B169" s="137"/>
      <c r="C169" s="138" t="str">
        <f t="shared" si="5"/>
        <v xml:space="preserve"> - </v>
      </c>
      <c r="D169" s="139"/>
      <c r="E169" s="96"/>
      <c r="F169" s="96"/>
      <c r="G169" s="96"/>
    </row>
    <row r="170" spans="1:7" ht="16">
      <c r="A170" s="131"/>
      <c r="B170" s="131"/>
      <c r="C170" s="132" t="str">
        <f t="shared" si="5"/>
        <v xml:space="preserve"> - </v>
      </c>
      <c r="D170" s="133"/>
      <c r="E170" s="96"/>
      <c r="F170" s="96"/>
      <c r="G170" s="96"/>
    </row>
    <row r="171" spans="1:7" ht="16">
      <c r="A171" s="137"/>
      <c r="B171" s="137"/>
      <c r="C171" s="138" t="str">
        <f t="shared" si="5"/>
        <v xml:space="preserve"> - </v>
      </c>
      <c r="D171" s="139"/>
      <c r="E171" s="96"/>
      <c r="F171" s="96"/>
      <c r="G171" s="96"/>
    </row>
    <row r="172" spans="1:7" ht="16">
      <c r="A172" s="131"/>
      <c r="B172" s="131"/>
      <c r="C172" s="132" t="str">
        <f t="shared" si="5"/>
        <v xml:space="preserve"> - </v>
      </c>
      <c r="D172" s="133"/>
      <c r="E172" s="96"/>
      <c r="F172" s="96"/>
      <c r="G172" s="96"/>
    </row>
    <row r="173" spans="1:7" ht="16">
      <c r="A173" s="137"/>
      <c r="B173" s="137"/>
      <c r="C173" s="138" t="str">
        <f t="shared" si="5"/>
        <v xml:space="preserve"> - </v>
      </c>
      <c r="D173" s="139"/>
      <c r="E173" s="96"/>
      <c r="F173" s="96"/>
      <c r="G173" s="96"/>
    </row>
    <row r="174" spans="1:7" ht="16">
      <c r="A174" s="131"/>
      <c r="B174" s="131"/>
      <c r="C174" s="132" t="str">
        <f t="shared" si="5"/>
        <v xml:space="preserve"> - </v>
      </c>
      <c r="D174" s="133"/>
      <c r="E174" s="96"/>
      <c r="F174" s="96"/>
      <c r="G174" s="96"/>
    </row>
    <row r="175" spans="1:7" ht="16">
      <c r="A175" s="137"/>
      <c r="B175" s="137"/>
      <c r="C175" s="138" t="str">
        <f t="shared" si="5"/>
        <v xml:space="preserve"> - </v>
      </c>
      <c r="D175" s="139"/>
      <c r="E175" s="96"/>
      <c r="F175" s="96"/>
      <c r="G175" s="96"/>
    </row>
    <row r="176" spans="1:7" ht="16">
      <c r="A176" s="131"/>
      <c r="B176" s="131"/>
      <c r="C176" s="132" t="str">
        <f t="shared" si="5"/>
        <v xml:space="preserve"> - </v>
      </c>
      <c r="D176" s="133"/>
      <c r="E176" s="96"/>
      <c r="F176" s="96"/>
      <c r="G176" s="96"/>
    </row>
    <row r="177" spans="1:7" ht="16">
      <c r="A177" s="137"/>
      <c r="B177" s="137"/>
      <c r="C177" s="138" t="str">
        <f t="shared" si="5"/>
        <v xml:space="preserve"> - </v>
      </c>
      <c r="D177" s="139"/>
      <c r="E177" s="96"/>
      <c r="F177" s="96"/>
      <c r="G177" s="96"/>
    </row>
    <row r="178" spans="1:7" ht="16">
      <c r="A178" s="131"/>
      <c r="B178" s="131"/>
      <c r="C178" s="132" t="str">
        <f t="shared" si="5"/>
        <v xml:space="preserve"> - </v>
      </c>
      <c r="D178" s="133"/>
      <c r="E178" s="96"/>
      <c r="F178" s="96"/>
      <c r="G178" s="96"/>
    </row>
    <row r="179" spans="1:7" ht="16">
      <c r="A179" s="137"/>
      <c r="B179" s="137"/>
      <c r="C179" s="138" t="str">
        <f t="shared" si="5"/>
        <v xml:space="preserve"> - </v>
      </c>
      <c r="D179" s="139"/>
      <c r="E179" s="96"/>
      <c r="F179" s="96"/>
      <c r="G179" s="96"/>
    </row>
    <row r="180" spans="1:7" ht="16">
      <c r="A180" s="131"/>
      <c r="B180" s="131"/>
      <c r="C180" s="132" t="str">
        <f t="shared" si="5"/>
        <v xml:space="preserve"> - </v>
      </c>
      <c r="D180" s="133"/>
      <c r="E180" s="96"/>
      <c r="F180" s="96"/>
      <c r="G180" s="96"/>
    </row>
    <row r="181" spans="1:7" ht="16">
      <c r="A181" s="137"/>
      <c r="B181" s="137"/>
      <c r="C181" s="138" t="str">
        <f t="shared" si="5"/>
        <v xml:space="preserve"> - </v>
      </c>
      <c r="D181" s="139"/>
      <c r="E181" s="96"/>
      <c r="F181" s="96"/>
      <c r="G181" s="96"/>
    </row>
    <row r="182" spans="1:7" ht="16">
      <c r="A182" s="131"/>
      <c r="B182" s="131"/>
      <c r="C182" s="132" t="str">
        <f t="shared" si="5"/>
        <v xml:space="preserve"> - </v>
      </c>
      <c r="D182" s="133"/>
      <c r="E182" s="96"/>
      <c r="F182" s="96"/>
      <c r="G182" s="96"/>
    </row>
    <row r="183" spans="1:7" ht="16">
      <c r="A183" s="137"/>
      <c r="B183" s="137"/>
      <c r="C183" s="138" t="str">
        <f t="shared" si="5"/>
        <v xml:space="preserve"> - </v>
      </c>
      <c r="D183" s="139"/>
      <c r="E183" s="96"/>
      <c r="F183" s="96"/>
      <c r="G183" s="96"/>
    </row>
    <row r="184" spans="1:7" ht="16">
      <c r="A184" s="131"/>
      <c r="B184" s="131"/>
      <c r="C184" s="132" t="str">
        <f t="shared" si="5"/>
        <v xml:space="preserve"> - </v>
      </c>
      <c r="D184" s="133"/>
      <c r="E184" s="96"/>
      <c r="F184" s="96"/>
      <c r="G184" s="96"/>
    </row>
    <row r="185" spans="1:7" ht="16">
      <c r="A185" s="137"/>
      <c r="B185" s="137"/>
      <c r="C185" s="138" t="str">
        <f t="shared" si="5"/>
        <v xml:space="preserve"> - </v>
      </c>
      <c r="D185" s="139"/>
      <c r="E185" s="96"/>
      <c r="F185" s="96"/>
      <c r="G185" s="96"/>
    </row>
    <row r="186" spans="1:7" ht="16">
      <c r="A186" s="131"/>
      <c r="B186" s="131"/>
      <c r="C186" s="132" t="str">
        <f t="shared" si="5"/>
        <v xml:space="preserve"> - </v>
      </c>
      <c r="D186" s="133"/>
      <c r="E186" s="96"/>
      <c r="F186" s="96"/>
      <c r="G186" s="96"/>
    </row>
    <row r="187" spans="1:7" ht="16">
      <c r="A187" s="137"/>
      <c r="B187" s="137"/>
      <c r="C187" s="138" t="str">
        <f t="shared" si="5"/>
        <v xml:space="preserve"> - </v>
      </c>
      <c r="D187" s="139"/>
      <c r="E187" s="96"/>
      <c r="F187" s="96"/>
      <c r="G187" s="96"/>
    </row>
    <row r="188" spans="1:7" ht="16">
      <c r="A188" s="131"/>
      <c r="B188" s="131"/>
      <c r="C188" s="132" t="str">
        <f t="shared" si="5"/>
        <v xml:space="preserve"> - </v>
      </c>
      <c r="D188" s="133"/>
      <c r="E188" s="96"/>
      <c r="F188" s="96"/>
      <c r="G188" s="96"/>
    </row>
    <row r="189" spans="1:7" ht="16">
      <c r="A189" s="137"/>
      <c r="B189" s="137"/>
      <c r="C189" s="138" t="str">
        <f t="shared" si="5"/>
        <v xml:space="preserve"> - </v>
      </c>
      <c r="D189" s="139"/>
      <c r="E189" s="96"/>
      <c r="F189" s="96"/>
      <c r="G189" s="96"/>
    </row>
    <row r="190" spans="1:7" ht="16">
      <c r="A190" s="131"/>
      <c r="B190" s="131"/>
      <c r="C190" s="132" t="str">
        <f t="shared" si="5"/>
        <v xml:space="preserve"> - </v>
      </c>
      <c r="D190" s="133"/>
      <c r="E190" s="96"/>
      <c r="F190" s="96"/>
      <c r="G190" s="96"/>
    </row>
    <row r="191" spans="1:7" ht="16">
      <c r="A191" s="137"/>
      <c r="B191" s="137"/>
      <c r="C191" s="138" t="str">
        <f t="shared" si="5"/>
        <v xml:space="preserve"> - </v>
      </c>
      <c r="D191" s="139"/>
      <c r="E191" s="96"/>
      <c r="F191" s="96"/>
      <c r="G191" s="96"/>
    </row>
    <row r="192" spans="1:7" ht="16">
      <c r="A192" s="131"/>
      <c r="B192" s="131"/>
      <c r="C192" s="132" t="str">
        <f t="shared" si="5"/>
        <v xml:space="preserve"> - </v>
      </c>
      <c r="D192" s="133"/>
      <c r="E192" s="96"/>
      <c r="F192" s="96"/>
      <c r="G192" s="96"/>
    </row>
    <row r="193" spans="1:7" ht="16">
      <c r="A193" s="137"/>
      <c r="B193" s="137"/>
      <c r="C193" s="138" t="str">
        <f t="shared" si="5"/>
        <v xml:space="preserve"> - </v>
      </c>
      <c r="D193" s="139"/>
      <c r="E193" s="96"/>
      <c r="F193" s="96"/>
      <c r="G193" s="96"/>
    </row>
    <row r="194" spans="1:7" ht="16">
      <c r="A194" s="131"/>
      <c r="B194" s="131"/>
      <c r="C194" s="132" t="str">
        <f t="shared" si="5"/>
        <v xml:space="preserve"> - </v>
      </c>
      <c r="D194" s="133"/>
      <c r="E194" s="96"/>
      <c r="F194" s="96"/>
      <c r="G194" s="96"/>
    </row>
    <row r="195" spans="1:7" ht="16">
      <c r="A195" s="137"/>
      <c r="B195" s="137"/>
      <c r="C195" s="138" t="str">
        <f t="shared" si="5"/>
        <v xml:space="preserve"> - </v>
      </c>
      <c r="D195" s="139"/>
      <c r="E195" s="96"/>
      <c r="F195" s="96"/>
      <c r="G195" s="96"/>
    </row>
    <row r="196" spans="1:7" ht="16">
      <c r="A196" s="131"/>
      <c r="B196" s="131"/>
      <c r="C196" s="132" t="str">
        <f t="shared" si="5"/>
        <v xml:space="preserve"> - </v>
      </c>
      <c r="D196" s="133"/>
      <c r="E196" s="96"/>
      <c r="F196" s="96"/>
      <c r="G196" s="96"/>
    </row>
    <row r="197" spans="1:7" ht="16">
      <c r="A197" s="137"/>
      <c r="B197" s="137"/>
      <c r="C197" s="138" t="str">
        <f t="shared" si="5"/>
        <v xml:space="preserve"> - </v>
      </c>
      <c r="D197" s="139"/>
      <c r="E197" s="96"/>
      <c r="F197" s="96"/>
      <c r="G197" s="96"/>
    </row>
    <row r="198" spans="1:7" ht="16">
      <c r="A198" s="131"/>
      <c r="B198" s="131"/>
      <c r="C198" s="132" t="str">
        <f t="shared" si="5"/>
        <v xml:space="preserve"> - </v>
      </c>
      <c r="D198" s="133"/>
      <c r="E198" s="96"/>
      <c r="F198" s="96"/>
      <c r="G198" s="96"/>
    </row>
    <row r="199" spans="1:7" ht="16">
      <c r="A199" s="137"/>
      <c r="B199" s="137"/>
      <c r="C199" s="138" t="str">
        <f t="shared" ref="C199:C206" si="6">B199&amp;" - "&amp;A199</f>
        <v xml:space="preserve"> - </v>
      </c>
      <c r="D199" s="139"/>
      <c r="E199" s="96"/>
      <c r="F199" s="96"/>
      <c r="G199" s="96"/>
    </row>
    <row r="200" spans="1:7" ht="16">
      <c r="A200" s="131"/>
      <c r="B200" s="131"/>
      <c r="C200" s="132" t="str">
        <f t="shared" si="6"/>
        <v xml:space="preserve"> - </v>
      </c>
      <c r="D200" s="133"/>
      <c r="E200" s="96"/>
      <c r="F200" s="96"/>
      <c r="G200" s="96"/>
    </row>
    <row r="201" spans="1:7" ht="16">
      <c r="A201" s="137"/>
      <c r="B201" s="137"/>
      <c r="C201" s="138" t="str">
        <f t="shared" si="6"/>
        <v xml:space="preserve"> - </v>
      </c>
      <c r="D201" s="139"/>
      <c r="E201" s="96"/>
      <c r="F201" s="96"/>
      <c r="G201" s="96"/>
    </row>
    <row r="202" spans="1:7" ht="16">
      <c r="A202" s="131"/>
      <c r="B202" s="131"/>
      <c r="C202" s="132" t="str">
        <f t="shared" si="6"/>
        <v xml:space="preserve"> - </v>
      </c>
      <c r="D202" s="133"/>
      <c r="E202" s="96"/>
      <c r="F202" s="96"/>
      <c r="G202" s="96"/>
    </row>
    <row r="203" spans="1:7" ht="16">
      <c r="A203" s="137"/>
      <c r="B203" s="137"/>
      <c r="C203" s="138" t="str">
        <f t="shared" si="6"/>
        <v xml:space="preserve"> - </v>
      </c>
      <c r="D203" s="139"/>
      <c r="E203" s="96"/>
      <c r="F203" s="96"/>
      <c r="G203" s="96"/>
    </row>
    <row r="204" spans="1:7" ht="16">
      <c r="A204" s="131"/>
      <c r="B204" s="131"/>
      <c r="C204" s="132" t="str">
        <f t="shared" si="6"/>
        <v xml:space="preserve"> - </v>
      </c>
      <c r="D204" s="133"/>
      <c r="E204" s="96"/>
      <c r="F204" s="96"/>
      <c r="G204" s="96"/>
    </row>
    <row r="205" spans="1:7" ht="16">
      <c r="A205" s="137"/>
      <c r="B205" s="137"/>
      <c r="C205" s="138" t="str">
        <f t="shared" si="6"/>
        <v xml:space="preserve"> - </v>
      </c>
      <c r="D205" s="139"/>
      <c r="E205" s="96"/>
      <c r="F205" s="96"/>
      <c r="G205" s="96"/>
    </row>
    <row r="206" spans="1:7" ht="16">
      <c r="A206" s="131"/>
      <c r="B206" s="131"/>
      <c r="C206" s="132" t="str">
        <f t="shared" si="6"/>
        <v xml:space="preserve"> - </v>
      </c>
      <c r="D206" s="133"/>
      <c r="E206" s="96"/>
      <c r="F206" s="96"/>
      <c r="G206" s="96"/>
    </row>
  </sheetData>
  <sheetProtection sheet="1" objects="1" scenarios="1" formatCells="0" formatColumns="0" formatRows="0" selectLockedCells="1"/>
  <mergeCells count="2">
    <mergeCell ref="A4:D4"/>
    <mergeCell ref="B2:G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theme="5"/>
  </sheetPr>
  <dimension ref="A1:S112"/>
  <sheetViews>
    <sheetView zoomScale="72" zoomScaleNormal="72" zoomScaleSheetLayoutView="90" workbookViewId="0">
      <pane ySplit="7" topLeftCell="A8" activePane="bottomLeft" state="frozen"/>
      <selection activeCell="L25" sqref="L25"/>
      <selection pane="bottomLeft" activeCell="D31" sqref="D31"/>
    </sheetView>
  </sheetViews>
  <sheetFormatPr baseColWidth="10" defaultColWidth="11.5" defaultRowHeight="15"/>
  <cols>
    <col min="1" max="1" width="16.6640625" style="46" customWidth="1"/>
    <col min="2" max="2" width="13.33203125" style="46" customWidth="1"/>
    <col min="3" max="3" width="17.6640625" style="46" customWidth="1"/>
    <col min="4" max="5" width="17.6640625" style="49" customWidth="1"/>
    <col min="6" max="6" width="5" style="46" customWidth="1"/>
    <col min="7" max="7" width="16.6640625" style="46" customWidth="1"/>
    <col min="8" max="8" width="13.83203125" style="46" customWidth="1"/>
    <col min="9" max="9" width="17.6640625" style="46" customWidth="1"/>
    <col min="10" max="11" width="17.6640625" style="50" customWidth="1"/>
    <col min="12" max="12" width="5" style="46" customWidth="1"/>
    <col min="13" max="13" width="19.33203125" style="46" customWidth="1"/>
    <col min="14" max="14" width="17.6640625" style="46" customWidth="1"/>
    <col min="15" max="15" width="14.1640625" style="46" customWidth="1"/>
    <col min="16" max="16" width="22.33203125" style="46" customWidth="1"/>
    <col min="17" max="18" width="17.6640625" style="50" customWidth="1"/>
    <col min="19" max="19" width="11.5" style="48"/>
    <col min="20" max="16384" width="11.5" style="46"/>
  </cols>
  <sheetData>
    <row r="1" spans="1:19" s="23" customFormat="1" ht="8.5" customHeight="1">
      <c r="A1" s="22"/>
      <c r="B1" s="22"/>
      <c r="C1" s="22"/>
      <c r="G1" s="24"/>
      <c r="H1" s="25"/>
    </row>
    <row r="2" spans="1:19" s="27" customFormat="1" ht="40">
      <c r="A2" s="26"/>
      <c r="C2" s="275" t="s">
        <v>134</v>
      </c>
      <c r="D2" s="276"/>
      <c r="E2" s="276"/>
      <c r="F2" s="276"/>
      <c r="G2" s="276"/>
      <c r="H2" s="276"/>
      <c r="I2" s="276"/>
      <c r="J2" s="276"/>
      <c r="K2" s="276"/>
      <c r="L2" s="276"/>
      <c r="M2" s="276"/>
      <c r="N2" s="276"/>
      <c r="O2" s="276"/>
      <c r="P2" s="276"/>
      <c r="Q2" s="276"/>
      <c r="R2" s="276"/>
    </row>
    <row r="3" spans="1:19" s="23" customFormat="1" ht="21">
      <c r="A3" s="22"/>
      <c r="B3" s="22"/>
      <c r="C3" s="22"/>
      <c r="G3" s="24"/>
      <c r="H3" s="25"/>
      <c r="M3" s="160"/>
      <c r="N3" s="160"/>
      <c r="O3" s="160"/>
      <c r="P3" s="160"/>
      <c r="Q3" s="159" t="s">
        <v>136</v>
      </c>
      <c r="R3" s="159" t="s">
        <v>137</v>
      </c>
    </row>
    <row r="4" spans="1:19" s="45" customFormat="1" ht="27.75" customHeight="1">
      <c r="A4" s="164" t="s">
        <v>129</v>
      </c>
      <c r="B4" s="165"/>
      <c r="C4" s="166"/>
      <c r="D4" s="167"/>
      <c r="E4" s="167"/>
      <c r="F4" s="166"/>
      <c r="G4" s="166"/>
      <c r="H4" s="166"/>
      <c r="I4" s="59"/>
      <c r="J4" s="23"/>
      <c r="K4" s="44"/>
      <c r="M4" s="305" t="s">
        <v>27</v>
      </c>
      <c r="N4" s="305"/>
      <c r="O4" s="305"/>
      <c r="P4" s="305"/>
      <c r="Q4" s="161">
        <f>SUM(D8:D107)-SUM(J8:J107)-SUM(Q8:Q107)</f>
        <v>0</v>
      </c>
      <c r="R4" s="161">
        <f>SUM(E8:E107)-SUM(K8:K107)-SUM(R8:R107)</f>
        <v>0</v>
      </c>
    </row>
    <row r="5" spans="1:19" s="57" customFormat="1" ht="9">
      <c r="A5" s="51"/>
      <c r="B5" s="52"/>
      <c r="C5" s="53"/>
      <c r="D5" s="54"/>
      <c r="E5" s="54"/>
      <c r="F5" s="53"/>
      <c r="G5" s="53"/>
      <c r="H5" s="53"/>
      <c r="I5" s="53"/>
      <c r="J5" s="55"/>
      <c r="K5" s="56"/>
      <c r="M5" s="58"/>
      <c r="N5" s="58"/>
      <c r="O5" s="58"/>
      <c r="P5" s="58"/>
      <c r="Q5" s="58"/>
      <c r="R5" s="58"/>
    </row>
    <row r="6" spans="1:19" s="28" customFormat="1" ht="29.75" customHeight="1">
      <c r="A6" s="304" t="s">
        <v>17</v>
      </c>
      <c r="B6" s="304"/>
      <c r="C6" s="304"/>
      <c r="D6" s="304"/>
      <c r="E6" s="304"/>
      <c r="F6" s="162"/>
      <c r="G6" s="304" t="s">
        <v>21</v>
      </c>
      <c r="H6" s="304"/>
      <c r="I6" s="304"/>
      <c r="J6" s="304"/>
      <c r="K6" s="304"/>
      <c r="L6" s="162"/>
      <c r="M6" s="304" t="s">
        <v>100</v>
      </c>
      <c r="N6" s="304"/>
      <c r="O6" s="304"/>
      <c r="P6" s="304"/>
      <c r="Q6" s="304"/>
      <c r="R6" s="304"/>
    </row>
    <row r="7" spans="1:19" s="29" customFormat="1" ht="33" customHeight="1">
      <c r="A7" s="223" t="s">
        <v>18</v>
      </c>
      <c r="B7" s="223" t="s">
        <v>44</v>
      </c>
      <c r="C7" s="223" t="s">
        <v>20</v>
      </c>
      <c r="D7" s="223" t="s">
        <v>22</v>
      </c>
      <c r="E7" s="223" t="s">
        <v>23</v>
      </c>
      <c r="F7" s="163"/>
      <c r="G7" s="223" t="s">
        <v>19</v>
      </c>
      <c r="H7" s="223" t="s">
        <v>44</v>
      </c>
      <c r="I7" s="223" t="s">
        <v>20</v>
      </c>
      <c r="J7" s="223" t="s">
        <v>22</v>
      </c>
      <c r="K7" s="223" t="s">
        <v>23</v>
      </c>
      <c r="L7" s="163"/>
      <c r="M7" s="223" t="s">
        <v>12</v>
      </c>
      <c r="N7" s="223" t="s">
        <v>86</v>
      </c>
      <c r="O7" s="223" t="s">
        <v>44</v>
      </c>
      <c r="P7" s="223" t="s">
        <v>90</v>
      </c>
      <c r="Q7" s="223" t="s">
        <v>22</v>
      </c>
      <c r="R7" s="223" t="s">
        <v>23</v>
      </c>
    </row>
    <row r="8" spans="1:19" ht="16">
      <c r="A8" s="140" t="s">
        <v>192</v>
      </c>
      <c r="B8" s="140" t="s">
        <v>1</v>
      </c>
      <c r="C8" s="140" t="s">
        <v>193</v>
      </c>
      <c r="D8" s="141">
        <v>2800</v>
      </c>
      <c r="E8" s="141">
        <v>3300</v>
      </c>
      <c r="F8" s="142"/>
      <c r="G8" s="143" t="s">
        <v>198</v>
      </c>
      <c r="H8" s="143" t="s">
        <v>1</v>
      </c>
      <c r="I8" s="143" t="s">
        <v>199</v>
      </c>
      <c r="J8" s="144">
        <v>5</v>
      </c>
      <c r="K8" s="144">
        <v>5</v>
      </c>
      <c r="L8" s="142"/>
      <c r="M8" s="143" t="s">
        <v>162</v>
      </c>
      <c r="N8" s="143" t="s">
        <v>236</v>
      </c>
      <c r="O8" s="143" t="s">
        <v>3</v>
      </c>
      <c r="P8" s="143" t="s">
        <v>181</v>
      </c>
      <c r="Q8" s="144">
        <v>50</v>
      </c>
      <c r="R8" s="144">
        <v>50</v>
      </c>
      <c r="S8" s="47"/>
    </row>
    <row r="9" spans="1:19" ht="16">
      <c r="A9" s="145" t="s">
        <v>194</v>
      </c>
      <c r="B9" s="145" t="s">
        <v>1</v>
      </c>
      <c r="C9" s="145" t="s">
        <v>195</v>
      </c>
      <c r="D9" s="146">
        <v>400</v>
      </c>
      <c r="E9" s="146">
        <v>400</v>
      </c>
      <c r="F9" s="142"/>
      <c r="G9" s="147" t="s">
        <v>198</v>
      </c>
      <c r="H9" s="147" t="s">
        <v>1</v>
      </c>
      <c r="I9" s="147" t="s">
        <v>200</v>
      </c>
      <c r="J9" s="148">
        <v>12</v>
      </c>
      <c r="K9" s="148">
        <v>12</v>
      </c>
      <c r="L9" s="142"/>
      <c r="M9" s="147" t="s">
        <v>162</v>
      </c>
      <c r="N9" s="147" t="s">
        <v>231</v>
      </c>
      <c r="O9" s="147" t="s">
        <v>1</v>
      </c>
      <c r="P9" s="147" t="s">
        <v>180</v>
      </c>
      <c r="Q9" s="148">
        <v>50</v>
      </c>
      <c r="R9" s="148">
        <v>100</v>
      </c>
      <c r="S9" s="47"/>
    </row>
    <row r="10" spans="1:19" ht="16">
      <c r="A10" s="140" t="s">
        <v>196</v>
      </c>
      <c r="B10" s="140" t="s">
        <v>1</v>
      </c>
      <c r="C10" s="140" t="s">
        <v>197</v>
      </c>
      <c r="D10" s="141">
        <v>300</v>
      </c>
      <c r="E10" s="141">
        <v>600</v>
      </c>
      <c r="F10" s="142"/>
      <c r="G10" s="143" t="s">
        <v>201</v>
      </c>
      <c r="H10" s="143" t="s">
        <v>1</v>
      </c>
      <c r="I10" s="143" t="s">
        <v>202</v>
      </c>
      <c r="J10" s="144">
        <v>120</v>
      </c>
      <c r="K10" s="144">
        <v>120</v>
      </c>
      <c r="L10" s="142"/>
      <c r="M10" s="143" t="s">
        <v>163</v>
      </c>
      <c r="N10" s="143" t="s">
        <v>231</v>
      </c>
      <c r="O10" s="143" t="s">
        <v>1</v>
      </c>
      <c r="P10" s="143" t="s">
        <v>183</v>
      </c>
      <c r="Q10" s="144">
        <v>150</v>
      </c>
      <c r="R10" s="144">
        <v>300</v>
      </c>
      <c r="S10" s="47"/>
    </row>
    <row r="11" spans="1:19" ht="16">
      <c r="A11" s="145"/>
      <c r="B11" s="145"/>
      <c r="C11" s="145"/>
      <c r="D11" s="146"/>
      <c r="E11" s="146"/>
      <c r="F11" s="142"/>
      <c r="G11" s="147" t="s">
        <v>201</v>
      </c>
      <c r="H11" s="147" t="s">
        <v>1</v>
      </c>
      <c r="I11" s="147" t="s">
        <v>203</v>
      </c>
      <c r="J11" s="148">
        <v>45</v>
      </c>
      <c r="K11" s="148">
        <v>45</v>
      </c>
      <c r="L11" s="142"/>
      <c r="M11" s="147" t="s">
        <v>166</v>
      </c>
      <c r="N11" s="147" t="s">
        <v>229</v>
      </c>
      <c r="O11" s="147" t="s">
        <v>3</v>
      </c>
      <c r="P11" s="147" t="s">
        <v>190</v>
      </c>
      <c r="Q11" s="148">
        <v>75</v>
      </c>
      <c r="R11" s="148">
        <v>150</v>
      </c>
      <c r="S11" s="47"/>
    </row>
    <row r="12" spans="1:19" ht="16">
      <c r="A12" s="140"/>
      <c r="B12" s="140"/>
      <c r="C12" s="140"/>
      <c r="D12" s="141"/>
      <c r="E12" s="141"/>
      <c r="F12" s="142"/>
      <c r="G12" s="143" t="s">
        <v>201</v>
      </c>
      <c r="H12" s="143" t="s">
        <v>1</v>
      </c>
      <c r="I12" s="143" t="s">
        <v>204</v>
      </c>
      <c r="J12" s="144">
        <v>15</v>
      </c>
      <c r="K12" s="144">
        <v>15</v>
      </c>
      <c r="L12" s="142"/>
      <c r="M12" s="143" t="s">
        <v>166</v>
      </c>
      <c r="N12" s="143" t="s">
        <v>230</v>
      </c>
      <c r="O12" s="143" t="s">
        <v>3</v>
      </c>
      <c r="P12" s="143" t="s">
        <v>191</v>
      </c>
      <c r="Q12" s="144">
        <v>50</v>
      </c>
      <c r="R12" s="144">
        <v>50</v>
      </c>
      <c r="S12" s="47"/>
    </row>
    <row r="13" spans="1:19" ht="16">
      <c r="A13" s="145"/>
      <c r="B13" s="145"/>
      <c r="C13" s="145"/>
      <c r="D13" s="146"/>
      <c r="E13" s="146"/>
      <c r="F13" s="142"/>
      <c r="G13" s="147" t="s">
        <v>201</v>
      </c>
      <c r="H13" s="147" t="s">
        <v>1</v>
      </c>
      <c r="I13" s="147" t="s">
        <v>205</v>
      </c>
      <c r="J13" s="148">
        <v>90</v>
      </c>
      <c r="K13" s="148">
        <v>125</v>
      </c>
      <c r="L13" s="142"/>
      <c r="M13" s="147" t="s">
        <v>167</v>
      </c>
      <c r="N13" s="147" t="s">
        <v>231</v>
      </c>
      <c r="O13" s="147" t="s">
        <v>1</v>
      </c>
      <c r="P13" s="147" t="s">
        <v>189</v>
      </c>
      <c r="Q13" s="148">
        <v>200</v>
      </c>
      <c r="R13" s="148">
        <v>200</v>
      </c>
      <c r="S13" s="47"/>
    </row>
    <row r="14" spans="1:19" ht="16">
      <c r="A14" s="149"/>
      <c r="B14" s="149"/>
      <c r="C14" s="149"/>
      <c r="D14" s="150"/>
      <c r="E14" s="150"/>
      <c r="F14" s="142"/>
      <c r="G14" s="143" t="s">
        <v>206</v>
      </c>
      <c r="H14" s="143" t="s">
        <v>3</v>
      </c>
      <c r="I14" s="143" t="s">
        <v>207</v>
      </c>
      <c r="J14" s="144">
        <v>160</v>
      </c>
      <c r="K14" s="144">
        <v>150</v>
      </c>
      <c r="L14" s="142"/>
      <c r="M14" s="143" t="s">
        <v>164</v>
      </c>
      <c r="N14" s="143" t="s">
        <v>232</v>
      </c>
      <c r="O14" s="143" t="s">
        <v>1</v>
      </c>
      <c r="P14" s="143" t="s">
        <v>2</v>
      </c>
      <c r="Q14" s="144">
        <v>450</v>
      </c>
      <c r="R14" s="144">
        <v>450</v>
      </c>
      <c r="S14" s="47"/>
    </row>
    <row r="15" spans="1:19" ht="16">
      <c r="A15" s="151"/>
      <c r="B15" s="151"/>
      <c r="C15" s="151"/>
      <c r="D15" s="152"/>
      <c r="E15" s="152"/>
      <c r="F15" s="142"/>
      <c r="G15" s="147" t="s">
        <v>206</v>
      </c>
      <c r="H15" s="147" t="s">
        <v>3</v>
      </c>
      <c r="I15" s="147" t="s">
        <v>208</v>
      </c>
      <c r="J15" s="148">
        <v>150</v>
      </c>
      <c r="K15" s="148">
        <v>120</v>
      </c>
      <c r="L15" s="142"/>
      <c r="M15" s="147" t="s">
        <v>148</v>
      </c>
      <c r="N15" s="147" t="s">
        <v>233</v>
      </c>
      <c r="O15" s="147" t="s">
        <v>1</v>
      </c>
      <c r="P15" s="147" t="s">
        <v>186</v>
      </c>
      <c r="Q15" s="148">
        <v>200</v>
      </c>
      <c r="R15" s="148">
        <v>400</v>
      </c>
      <c r="S15" s="47"/>
    </row>
    <row r="16" spans="1:19" ht="16">
      <c r="A16" s="143"/>
      <c r="B16" s="143"/>
      <c r="C16" s="143"/>
      <c r="D16" s="153"/>
      <c r="E16" s="153"/>
      <c r="F16" s="142"/>
      <c r="G16" s="143" t="s">
        <v>206</v>
      </c>
      <c r="H16" s="143" t="s">
        <v>3</v>
      </c>
      <c r="I16" s="143" t="s">
        <v>209</v>
      </c>
      <c r="J16" s="144">
        <v>200</v>
      </c>
      <c r="K16" s="144">
        <v>150</v>
      </c>
      <c r="L16" s="142"/>
      <c r="M16" s="143" t="s">
        <v>160</v>
      </c>
      <c r="N16" s="143" t="s">
        <v>234</v>
      </c>
      <c r="O16" s="143" t="s">
        <v>1</v>
      </c>
      <c r="P16" s="143"/>
      <c r="Q16" s="144">
        <v>163</v>
      </c>
      <c r="R16" s="144">
        <v>188</v>
      </c>
      <c r="S16" s="47"/>
    </row>
    <row r="17" spans="1:18" ht="16">
      <c r="A17" s="147"/>
      <c r="B17" s="147"/>
      <c r="C17" s="147"/>
      <c r="D17" s="154"/>
      <c r="E17" s="154"/>
      <c r="F17" s="142"/>
      <c r="G17" s="147" t="s">
        <v>210</v>
      </c>
      <c r="H17" s="147" t="s">
        <v>1</v>
      </c>
      <c r="I17" s="147" t="s">
        <v>211</v>
      </c>
      <c r="J17" s="148">
        <v>55</v>
      </c>
      <c r="K17" s="148">
        <v>55</v>
      </c>
      <c r="L17" s="142"/>
      <c r="M17" s="147" t="s">
        <v>162</v>
      </c>
      <c r="N17" s="147" t="s">
        <v>231</v>
      </c>
      <c r="O17" s="147" t="s">
        <v>1</v>
      </c>
      <c r="P17" s="147" t="s">
        <v>182</v>
      </c>
      <c r="Q17" s="148"/>
      <c r="R17" s="148">
        <v>100</v>
      </c>
    </row>
    <row r="18" spans="1:18" ht="16">
      <c r="A18" s="143"/>
      <c r="B18" s="143"/>
      <c r="C18" s="143"/>
      <c r="D18" s="153"/>
      <c r="E18" s="153"/>
      <c r="F18" s="142"/>
      <c r="G18" s="143" t="s">
        <v>210</v>
      </c>
      <c r="H18" s="143" t="s">
        <v>1</v>
      </c>
      <c r="I18" s="143" t="s">
        <v>212</v>
      </c>
      <c r="J18" s="144">
        <v>80</v>
      </c>
      <c r="K18" s="144">
        <v>80</v>
      </c>
      <c r="L18" s="142"/>
      <c r="M18" s="143" t="s">
        <v>164</v>
      </c>
      <c r="N18" s="143" t="s">
        <v>235</v>
      </c>
      <c r="O18" s="143" t="s">
        <v>1</v>
      </c>
      <c r="P18" s="143" t="s">
        <v>188</v>
      </c>
      <c r="Q18" s="144">
        <v>200</v>
      </c>
      <c r="R18" s="144">
        <v>200</v>
      </c>
    </row>
    <row r="19" spans="1:18" ht="16">
      <c r="A19" s="147"/>
      <c r="B19" s="147"/>
      <c r="C19" s="147"/>
      <c r="D19" s="154"/>
      <c r="E19" s="154"/>
      <c r="F19" s="142"/>
      <c r="G19" s="147" t="s">
        <v>210</v>
      </c>
      <c r="H19" s="147" t="s">
        <v>3</v>
      </c>
      <c r="I19" s="147" t="s">
        <v>213</v>
      </c>
      <c r="J19" s="148">
        <v>130</v>
      </c>
      <c r="K19" s="148">
        <v>130</v>
      </c>
      <c r="L19" s="142"/>
      <c r="M19" s="147" t="s">
        <v>169</v>
      </c>
      <c r="N19" s="147" t="s">
        <v>236</v>
      </c>
      <c r="O19" s="147" t="s">
        <v>1</v>
      </c>
      <c r="P19" s="147" t="s">
        <v>185</v>
      </c>
      <c r="Q19" s="148"/>
      <c r="R19" s="148">
        <v>200</v>
      </c>
    </row>
    <row r="20" spans="1:18" ht="16">
      <c r="A20" s="143"/>
      <c r="B20" s="143"/>
      <c r="C20" s="143"/>
      <c r="D20" s="153"/>
      <c r="E20" s="153"/>
      <c r="F20" s="142"/>
      <c r="G20" s="143" t="s">
        <v>214</v>
      </c>
      <c r="H20" s="143" t="s">
        <v>1</v>
      </c>
      <c r="I20" s="143" t="s">
        <v>215</v>
      </c>
      <c r="J20" s="144">
        <v>5</v>
      </c>
      <c r="K20" s="144">
        <v>5</v>
      </c>
      <c r="L20" s="142"/>
      <c r="M20" s="143"/>
      <c r="N20" s="143"/>
      <c r="O20" s="143"/>
      <c r="P20" s="143"/>
      <c r="Q20" s="144"/>
      <c r="R20" s="144"/>
    </row>
    <row r="21" spans="1:18" ht="16">
      <c r="A21" s="147"/>
      <c r="B21" s="147"/>
      <c r="C21" s="147"/>
      <c r="D21" s="154"/>
      <c r="E21" s="154"/>
      <c r="F21" s="142"/>
      <c r="G21" s="147" t="s">
        <v>214</v>
      </c>
      <c r="H21" s="147" t="s">
        <v>1</v>
      </c>
      <c r="I21" s="147" t="s">
        <v>216</v>
      </c>
      <c r="J21" s="148">
        <v>30</v>
      </c>
      <c r="K21" s="148">
        <v>30</v>
      </c>
      <c r="L21" s="142"/>
      <c r="M21" s="147"/>
      <c r="N21" s="147"/>
      <c r="O21" s="147"/>
      <c r="P21" s="147"/>
      <c r="Q21" s="148"/>
      <c r="R21" s="148"/>
    </row>
    <row r="22" spans="1:18" ht="16">
      <c r="A22" s="143"/>
      <c r="B22" s="143"/>
      <c r="C22" s="143"/>
      <c r="D22" s="153"/>
      <c r="E22" s="153"/>
      <c r="F22" s="142"/>
      <c r="G22" s="143" t="s">
        <v>214</v>
      </c>
      <c r="H22" s="143" t="s">
        <v>1</v>
      </c>
      <c r="I22" s="143" t="s">
        <v>217</v>
      </c>
      <c r="J22" s="144">
        <v>12</v>
      </c>
      <c r="K22" s="144">
        <v>12</v>
      </c>
      <c r="L22" s="142"/>
      <c r="M22" s="143"/>
      <c r="N22" s="143"/>
      <c r="O22" s="143"/>
      <c r="P22" s="143"/>
      <c r="Q22" s="144"/>
      <c r="R22" s="144"/>
    </row>
    <row r="23" spans="1:18" ht="16">
      <c r="A23" s="147"/>
      <c r="B23" s="147"/>
      <c r="C23" s="147"/>
      <c r="D23" s="154"/>
      <c r="E23" s="154"/>
      <c r="F23" s="142"/>
      <c r="G23" s="147" t="s">
        <v>214</v>
      </c>
      <c r="H23" s="147" t="s">
        <v>1</v>
      </c>
      <c r="I23" s="147" t="s">
        <v>218</v>
      </c>
      <c r="J23" s="148">
        <v>220</v>
      </c>
      <c r="K23" s="148">
        <v>250</v>
      </c>
      <c r="L23" s="142"/>
      <c r="M23" s="147"/>
      <c r="N23" s="147"/>
      <c r="O23" s="147"/>
      <c r="P23" s="147"/>
      <c r="Q23" s="148"/>
      <c r="R23" s="148"/>
    </row>
    <row r="24" spans="1:18" ht="16">
      <c r="A24" s="143"/>
      <c r="B24" s="143"/>
      <c r="C24" s="143"/>
      <c r="D24" s="153"/>
      <c r="E24" s="153"/>
      <c r="F24" s="142"/>
      <c r="G24" s="143" t="s">
        <v>214</v>
      </c>
      <c r="H24" s="143" t="s">
        <v>1</v>
      </c>
      <c r="I24" s="143" t="s">
        <v>219</v>
      </c>
      <c r="J24" s="144">
        <v>15</v>
      </c>
      <c r="K24" s="144">
        <v>15</v>
      </c>
      <c r="L24" s="142"/>
      <c r="M24" s="143"/>
      <c r="N24" s="143"/>
      <c r="O24" s="143"/>
      <c r="P24" s="143"/>
      <c r="Q24" s="144"/>
      <c r="R24" s="144"/>
    </row>
    <row r="25" spans="1:18" ht="16">
      <c r="A25" s="147"/>
      <c r="B25" s="147"/>
      <c r="C25" s="147"/>
      <c r="D25" s="154"/>
      <c r="E25" s="154"/>
      <c r="F25" s="142"/>
      <c r="G25" s="147" t="s">
        <v>214</v>
      </c>
      <c r="H25" s="147" t="s">
        <v>3</v>
      </c>
      <c r="I25" s="147" t="s">
        <v>220</v>
      </c>
      <c r="J25" s="148">
        <v>50</v>
      </c>
      <c r="K25" s="148">
        <v>60</v>
      </c>
      <c r="L25" s="142"/>
      <c r="M25" s="147"/>
      <c r="N25" s="147"/>
      <c r="O25" s="147"/>
      <c r="P25" s="147"/>
      <c r="Q25" s="148"/>
      <c r="R25" s="148"/>
    </row>
    <row r="26" spans="1:18" ht="16">
      <c r="A26" s="143"/>
      <c r="B26" s="143"/>
      <c r="C26" s="143"/>
      <c r="D26" s="153"/>
      <c r="E26" s="153"/>
      <c r="F26" s="142"/>
      <c r="G26" s="143" t="s">
        <v>221</v>
      </c>
      <c r="H26" s="143" t="s">
        <v>1</v>
      </c>
      <c r="I26" s="143" t="s">
        <v>222</v>
      </c>
      <c r="J26" s="144">
        <v>225</v>
      </c>
      <c r="K26" s="144">
        <v>240</v>
      </c>
      <c r="L26" s="142"/>
      <c r="M26" s="143"/>
      <c r="N26" s="143"/>
      <c r="O26" s="143"/>
      <c r="P26" s="143"/>
      <c r="Q26" s="144"/>
      <c r="R26" s="144"/>
    </row>
    <row r="27" spans="1:18" ht="16">
      <c r="A27" s="147"/>
      <c r="B27" s="147"/>
      <c r="C27" s="147"/>
      <c r="D27" s="154"/>
      <c r="E27" s="154"/>
      <c r="F27" s="142"/>
      <c r="G27" s="147" t="s">
        <v>221</v>
      </c>
      <c r="H27" s="147" t="s">
        <v>1</v>
      </c>
      <c r="I27" s="147" t="s">
        <v>223</v>
      </c>
      <c r="J27" s="148">
        <v>20</v>
      </c>
      <c r="K27" s="148">
        <v>20</v>
      </c>
      <c r="L27" s="142"/>
      <c r="M27" s="147"/>
      <c r="N27" s="147"/>
      <c r="O27" s="147"/>
      <c r="P27" s="147"/>
      <c r="Q27" s="148"/>
      <c r="R27" s="148"/>
    </row>
    <row r="28" spans="1:18" ht="16">
      <c r="A28" s="143"/>
      <c r="B28" s="143"/>
      <c r="C28" s="143"/>
      <c r="D28" s="153"/>
      <c r="E28" s="153"/>
      <c r="F28" s="142"/>
      <c r="G28" s="143" t="s">
        <v>221</v>
      </c>
      <c r="H28" s="143" t="s">
        <v>1</v>
      </c>
      <c r="I28" s="143" t="s">
        <v>224</v>
      </c>
      <c r="J28" s="144">
        <v>150</v>
      </c>
      <c r="K28" s="144">
        <v>150</v>
      </c>
      <c r="L28" s="142"/>
      <c r="M28" s="143"/>
      <c r="N28" s="143"/>
      <c r="O28" s="143"/>
      <c r="P28" s="143"/>
      <c r="Q28" s="144"/>
      <c r="R28" s="144"/>
    </row>
    <row r="29" spans="1:18" ht="16">
      <c r="A29" s="147"/>
      <c r="B29" s="147"/>
      <c r="C29" s="147"/>
      <c r="D29" s="154"/>
      <c r="E29" s="154"/>
      <c r="F29" s="142"/>
      <c r="G29" s="147" t="s">
        <v>225</v>
      </c>
      <c r="H29" s="147" t="s">
        <v>1</v>
      </c>
      <c r="I29" s="147" t="s">
        <v>226</v>
      </c>
      <c r="J29" s="148">
        <v>3</v>
      </c>
      <c r="K29" s="148">
        <v>3</v>
      </c>
      <c r="L29" s="142"/>
      <c r="M29" s="147"/>
      <c r="N29" s="147"/>
      <c r="O29" s="147"/>
      <c r="P29" s="147"/>
      <c r="Q29" s="148"/>
      <c r="R29" s="148"/>
    </row>
    <row r="30" spans="1:18" ht="16">
      <c r="A30" s="143"/>
      <c r="B30" s="143"/>
      <c r="C30" s="143"/>
      <c r="D30" s="153"/>
      <c r="E30" s="153"/>
      <c r="F30" s="142"/>
      <c r="G30" s="143" t="s">
        <v>225</v>
      </c>
      <c r="H30" s="143" t="s">
        <v>1</v>
      </c>
      <c r="I30" s="143" t="s">
        <v>227</v>
      </c>
      <c r="J30" s="144">
        <v>20</v>
      </c>
      <c r="K30" s="144">
        <v>20</v>
      </c>
      <c r="L30" s="142"/>
      <c r="M30" s="143"/>
      <c r="N30" s="143"/>
      <c r="O30" s="143"/>
      <c r="P30" s="143"/>
      <c r="Q30" s="144"/>
      <c r="R30" s="144"/>
    </row>
    <row r="31" spans="1:18" ht="16">
      <c r="A31" s="147"/>
      <c r="B31" s="147"/>
      <c r="C31" s="147"/>
      <c r="D31" s="154"/>
      <c r="E31" s="154"/>
      <c r="F31" s="142"/>
      <c r="G31" s="147" t="s">
        <v>201</v>
      </c>
      <c r="H31" s="147" t="s">
        <v>1</v>
      </c>
      <c r="I31" s="147" t="s">
        <v>228</v>
      </c>
      <c r="J31" s="148">
        <v>100</v>
      </c>
      <c r="K31" s="148">
        <v>100</v>
      </c>
      <c r="L31" s="142"/>
      <c r="M31" s="147"/>
      <c r="N31" s="147"/>
      <c r="O31" s="147"/>
      <c r="P31" s="147"/>
      <c r="Q31" s="148"/>
      <c r="R31" s="148"/>
    </row>
    <row r="32" spans="1:18" ht="16">
      <c r="A32" s="143"/>
      <c r="B32" s="143"/>
      <c r="C32" s="143"/>
      <c r="D32" s="153"/>
      <c r="E32" s="155"/>
      <c r="F32" s="142"/>
      <c r="G32" s="143"/>
      <c r="H32" s="143"/>
      <c r="I32" s="143"/>
      <c r="J32" s="144"/>
      <c r="K32" s="144"/>
      <c r="L32" s="142"/>
      <c r="M32" s="143"/>
      <c r="N32" s="143"/>
      <c r="O32" s="143"/>
      <c r="P32" s="143"/>
      <c r="Q32" s="144"/>
      <c r="R32" s="144"/>
    </row>
    <row r="33" spans="1:18" ht="16">
      <c r="A33" s="147"/>
      <c r="B33" s="147"/>
      <c r="C33" s="147"/>
      <c r="D33" s="154"/>
      <c r="E33" s="154"/>
      <c r="F33" s="142"/>
      <c r="G33" s="147"/>
      <c r="H33" s="147"/>
      <c r="I33" s="147"/>
      <c r="J33" s="148"/>
      <c r="K33" s="148"/>
      <c r="L33" s="142"/>
      <c r="M33" s="147"/>
      <c r="N33" s="147"/>
      <c r="O33" s="147"/>
      <c r="P33" s="147"/>
      <c r="Q33" s="148"/>
      <c r="R33" s="148"/>
    </row>
    <row r="34" spans="1:18" ht="16">
      <c r="A34" s="143"/>
      <c r="B34" s="143"/>
      <c r="C34" s="143"/>
      <c r="D34" s="153"/>
      <c r="E34" s="153"/>
      <c r="F34" s="142"/>
      <c r="G34" s="143"/>
      <c r="H34" s="143"/>
      <c r="I34" s="143"/>
      <c r="J34" s="144"/>
      <c r="K34" s="144"/>
      <c r="L34" s="142"/>
      <c r="M34" s="143"/>
      <c r="N34" s="143"/>
      <c r="O34" s="143"/>
      <c r="P34" s="143"/>
      <c r="Q34" s="144"/>
      <c r="R34" s="144"/>
    </row>
    <row r="35" spans="1:18" ht="16">
      <c r="A35" s="147"/>
      <c r="B35" s="147"/>
      <c r="C35" s="147"/>
      <c r="D35" s="154"/>
      <c r="E35" s="154"/>
      <c r="F35" s="142"/>
      <c r="G35" s="147"/>
      <c r="H35" s="147"/>
      <c r="I35" s="147"/>
      <c r="J35" s="148"/>
      <c r="K35" s="148"/>
      <c r="L35" s="142"/>
      <c r="M35" s="147"/>
      <c r="N35" s="147"/>
      <c r="O35" s="147"/>
      <c r="P35" s="147"/>
      <c r="Q35" s="148"/>
      <c r="R35" s="148"/>
    </row>
    <row r="36" spans="1:18" ht="16">
      <c r="A36" s="143"/>
      <c r="B36" s="143"/>
      <c r="C36" s="143"/>
      <c r="D36" s="153"/>
      <c r="E36" s="153"/>
      <c r="F36" s="142"/>
      <c r="G36" s="143"/>
      <c r="H36" s="143"/>
      <c r="I36" s="143"/>
      <c r="J36" s="144"/>
      <c r="K36" s="144"/>
      <c r="L36" s="142"/>
      <c r="M36" s="143"/>
      <c r="N36" s="143"/>
      <c r="O36" s="143"/>
      <c r="P36" s="143"/>
      <c r="Q36" s="144"/>
      <c r="R36" s="144"/>
    </row>
    <row r="37" spans="1:18" ht="16">
      <c r="A37" s="147"/>
      <c r="B37" s="147"/>
      <c r="C37" s="147"/>
      <c r="D37" s="154"/>
      <c r="E37" s="154"/>
      <c r="F37" s="142"/>
      <c r="G37" s="147"/>
      <c r="H37" s="147"/>
      <c r="I37" s="147"/>
      <c r="J37" s="148"/>
      <c r="K37" s="148"/>
      <c r="L37" s="142"/>
      <c r="M37" s="147"/>
      <c r="N37" s="147"/>
      <c r="O37" s="147"/>
      <c r="P37" s="147"/>
      <c r="Q37" s="148"/>
      <c r="R37" s="148"/>
    </row>
    <row r="38" spans="1:18" ht="16">
      <c r="A38" s="143"/>
      <c r="B38" s="143"/>
      <c r="C38" s="143"/>
      <c r="D38" s="153"/>
      <c r="E38" s="153"/>
      <c r="F38" s="142"/>
      <c r="G38" s="143"/>
      <c r="H38" s="143"/>
      <c r="I38" s="143"/>
      <c r="J38" s="144"/>
      <c r="K38" s="144"/>
      <c r="L38" s="142"/>
      <c r="M38" s="143"/>
      <c r="N38" s="143"/>
      <c r="O38" s="143"/>
      <c r="P38" s="143"/>
      <c r="Q38" s="144"/>
      <c r="R38" s="144"/>
    </row>
    <row r="39" spans="1:18" ht="16">
      <c r="A39" s="147"/>
      <c r="B39" s="147"/>
      <c r="C39" s="147"/>
      <c r="D39" s="154"/>
      <c r="E39" s="154"/>
      <c r="F39" s="142"/>
      <c r="G39" s="147"/>
      <c r="H39" s="147"/>
      <c r="I39" s="147"/>
      <c r="J39" s="148"/>
      <c r="K39" s="148"/>
      <c r="L39" s="142"/>
      <c r="M39" s="147"/>
      <c r="N39" s="147"/>
      <c r="O39" s="147"/>
      <c r="P39" s="147"/>
      <c r="Q39" s="148"/>
      <c r="R39" s="148"/>
    </row>
    <row r="40" spans="1:18" ht="16">
      <c r="A40" s="143"/>
      <c r="B40" s="143"/>
      <c r="C40" s="143"/>
      <c r="D40" s="153"/>
      <c r="E40" s="153"/>
      <c r="F40" s="142"/>
      <c r="G40" s="143"/>
      <c r="H40" s="143"/>
      <c r="I40" s="143"/>
      <c r="J40" s="144"/>
      <c r="K40" s="144"/>
      <c r="L40" s="142"/>
      <c r="M40" s="143"/>
      <c r="N40" s="143"/>
      <c r="O40" s="143"/>
      <c r="P40" s="143"/>
      <c r="Q40" s="144"/>
      <c r="R40" s="144"/>
    </row>
    <row r="41" spans="1:18" ht="16">
      <c r="A41" s="147"/>
      <c r="B41" s="147"/>
      <c r="C41" s="147"/>
      <c r="D41" s="154"/>
      <c r="E41" s="154"/>
      <c r="F41" s="142"/>
      <c r="G41" s="147"/>
      <c r="H41" s="147"/>
      <c r="I41" s="147"/>
      <c r="J41" s="148"/>
      <c r="K41" s="148"/>
      <c r="L41" s="142"/>
      <c r="M41" s="147"/>
      <c r="N41" s="147"/>
      <c r="O41" s="147"/>
      <c r="P41" s="147"/>
      <c r="Q41" s="148"/>
      <c r="R41" s="148"/>
    </row>
    <row r="42" spans="1:18" ht="16">
      <c r="A42" s="143"/>
      <c r="B42" s="143"/>
      <c r="C42" s="143"/>
      <c r="D42" s="153"/>
      <c r="E42" s="153"/>
      <c r="F42" s="142"/>
      <c r="G42" s="143"/>
      <c r="H42" s="143"/>
      <c r="I42" s="143"/>
      <c r="J42" s="144"/>
      <c r="K42" s="144"/>
      <c r="L42" s="142"/>
      <c r="M42" s="143"/>
      <c r="N42" s="143"/>
      <c r="O42" s="143"/>
      <c r="P42" s="143"/>
      <c r="Q42" s="144"/>
      <c r="R42" s="144"/>
    </row>
    <row r="43" spans="1:18" ht="16">
      <c r="A43" s="147"/>
      <c r="B43" s="147"/>
      <c r="C43" s="147"/>
      <c r="D43" s="154"/>
      <c r="E43" s="154"/>
      <c r="F43" s="142"/>
      <c r="G43" s="147"/>
      <c r="H43" s="147"/>
      <c r="I43" s="147"/>
      <c r="J43" s="148"/>
      <c r="K43" s="148"/>
      <c r="L43" s="142"/>
      <c r="M43" s="147"/>
      <c r="N43" s="147"/>
      <c r="O43" s="147"/>
      <c r="P43" s="147"/>
      <c r="Q43" s="148"/>
      <c r="R43" s="148"/>
    </row>
    <row r="44" spans="1:18" ht="16">
      <c r="A44" s="143"/>
      <c r="B44" s="143"/>
      <c r="C44" s="143"/>
      <c r="D44" s="153"/>
      <c r="E44" s="153"/>
      <c r="F44" s="142"/>
      <c r="G44" s="143"/>
      <c r="H44" s="143"/>
      <c r="I44" s="143"/>
      <c r="J44" s="144"/>
      <c r="K44" s="144"/>
      <c r="L44" s="142"/>
      <c r="M44" s="143"/>
      <c r="N44" s="143"/>
      <c r="O44" s="143"/>
      <c r="P44" s="143"/>
      <c r="Q44" s="144"/>
      <c r="R44" s="144"/>
    </row>
    <row r="45" spans="1:18" ht="16">
      <c r="A45" s="147"/>
      <c r="B45" s="147"/>
      <c r="C45" s="147"/>
      <c r="D45" s="154"/>
      <c r="E45" s="154"/>
      <c r="F45" s="142"/>
      <c r="G45" s="147"/>
      <c r="H45" s="147"/>
      <c r="I45" s="147"/>
      <c r="J45" s="148"/>
      <c r="K45" s="148"/>
      <c r="L45" s="142"/>
      <c r="M45" s="147"/>
      <c r="N45" s="147"/>
      <c r="O45" s="147"/>
      <c r="P45" s="147"/>
      <c r="Q45" s="148"/>
      <c r="R45" s="148"/>
    </row>
    <row r="46" spans="1:18" ht="16">
      <c r="A46" s="143"/>
      <c r="B46" s="143"/>
      <c r="C46" s="143"/>
      <c r="D46" s="153"/>
      <c r="E46" s="153"/>
      <c r="F46" s="142"/>
      <c r="G46" s="143"/>
      <c r="H46" s="143"/>
      <c r="I46" s="143"/>
      <c r="J46" s="144"/>
      <c r="K46" s="144"/>
      <c r="L46" s="142"/>
      <c r="M46" s="143"/>
      <c r="N46" s="143"/>
      <c r="O46" s="143"/>
      <c r="P46" s="143"/>
      <c r="Q46" s="144"/>
      <c r="R46" s="144"/>
    </row>
    <row r="47" spans="1:18" ht="16">
      <c r="A47" s="147"/>
      <c r="B47" s="147"/>
      <c r="C47" s="147"/>
      <c r="D47" s="154"/>
      <c r="E47" s="154"/>
      <c r="F47" s="142"/>
      <c r="G47" s="147"/>
      <c r="H47" s="147"/>
      <c r="I47" s="147"/>
      <c r="J47" s="148"/>
      <c r="K47" s="148"/>
      <c r="L47" s="142"/>
      <c r="M47" s="147"/>
      <c r="N47" s="147"/>
      <c r="O47" s="147"/>
      <c r="P47" s="147"/>
      <c r="Q47" s="148"/>
      <c r="R47" s="148"/>
    </row>
    <row r="48" spans="1:18" ht="16">
      <c r="A48" s="143"/>
      <c r="B48" s="143"/>
      <c r="C48" s="143"/>
      <c r="D48" s="153"/>
      <c r="E48" s="153"/>
      <c r="F48" s="142"/>
      <c r="G48" s="143"/>
      <c r="H48" s="143"/>
      <c r="I48" s="143"/>
      <c r="J48" s="144"/>
      <c r="K48" s="144"/>
      <c r="L48" s="142"/>
      <c r="M48" s="143"/>
      <c r="N48" s="143"/>
      <c r="O48" s="143"/>
      <c r="P48" s="143"/>
      <c r="Q48" s="144"/>
      <c r="R48" s="144"/>
    </row>
    <row r="49" spans="1:18" ht="16">
      <c r="A49" s="147"/>
      <c r="B49" s="147"/>
      <c r="C49" s="147"/>
      <c r="D49" s="154"/>
      <c r="E49" s="154"/>
      <c r="F49" s="142"/>
      <c r="G49" s="147"/>
      <c r="H49" s="147"/>
      <c r="I49" s="147"/>
      <c r="J49" s="148"/>
      <c r="K49" s="148"/>
      <c r="L49" s="142"/>
      <c r="M49" s="147"/>
      <c r="N49" s="147"/>
      <c r="O49" s="147"/>
      <c r="P49" s="147"/>
      <c r="Q49" s="148"/>
      <c r="R49" s="148"/>
    </row>
    <row r="50" spans="1:18" ht="16">
      <c r="A50" s="143"/>
      <c r="B50" s="143"/>
      <c r="C50" s="143"/>
      <c r="D50" s="153"/>
      <c r="E50" s="153"/>
      <c r="F50" s="142"/>
      <c r="G50" s="143"/>
      <c r="H50" s="143"/>
      <c r="I50" s="143"/>
      <c r="J50" s="144"/>
      <c r="K50" s="144"/>
      <c r="L50" s="142"/>
      <c r="M50" s="143"/>
      <c r="N50" s="143"/>
      <c r="O50" s="143"/>
      <c r="P50" s="143"/>
      <c r="Q50" s="144"/>
      <c r="R50" s="144"/>
    </row>
    <row r="51" spans="1:18" ht="16">
      <c r="A51" s="147"/>
      <c r="B51" s="147"/>
      <c r="C51" s="147"/>
      <c r="D51" s="154"/>
      <c r="E51" s="154"/>
      <c r="F51" s="142"/>
      <c r="G51" s="147"/>
      <c r="H51" s="147"/>
      <c r="I51" s="147"/>
      <c r="J51" s="148"/>
      <c r="K51" s="148"/>
      <c r="L51" s="142"/>
      <c r="M51" s="147"/>
      <c r="N51" s="147"/>
      <c r="O51" s="147"/>
      <c r="P51" s="147"/>
      <c r="Q51" s="148"/>
      <c r="R51" s="148"/>
    </row>
    <row r="52" spans="1:18" ht="16">
      <c r="A52" s="143"/>
      <c r="B52" s="143"/>
      <c r="C52" s="143"/>
      <c r="D52" s="153"/>
      <c r="E52" s="153"/>
      <c r="F52" s="142"/>
      <c r="G52" s="143"/>
      <c r="H52" s="143"/>
      <c r="I52" s="143"/>
      <c r="J52" s="144"/>
      <c r="K52" s="144"/>
      <c r="L52" s="142"/>
      <c r="M52" s="143"/>
      <c r="N52" s="143"/>
      <c r="O52" s="143"/>
      <c r="P52" s="143"/>
      <c r="Q52" s="144"/>
      <c r="R52" s="144"/>
    </row>
    <row r="53" spans="1:18" ht="16">
      <c r="A53" s="147"/>
      <c r="B53" s="147"/>
      <c r="C53" s="147"/>
      <c r="D53" s="154"/>
      <c r="E53" s="154"/>
      <c r="F53" s="142"/>
      <c r="G53" s="147"/>
      <c r="H53" s="147"/>
      <c r="I53" s="147"/>
      <c r="J53" s="148"/>
      <c r="K53" s="148"/>
      <c r="L53" s="142"/>
      <c r="M53" s="147"/>
      <c r="N53" s="147"/>
      <c r="O53" s="147"/>
      <c r="P53" s="147"/>
      <c r="Q53" s="148"/>
      <c r="R53" s="148"/>
    </row>
    <row r="54" spans="1:18" ht="16">
      <c r="A54" s="143"/>
      <c r="B54" s="143"/>
      <c r="C54" s="143"/>
      <c r="D54" s="153"/>
      <c r="E54" s="153"/>
      <c r="F54" s="142"/>
      <c r="G54" s="143"/>
      <c r="H54" s="143"/>
      <c r="I54" s="143"/>
      <c r="J54" s="144"/>
      <c r="K54" s="144"/>
      <c r="L54" s="142"/>
      <c r="M54" s="143"/>
      <c r="N54" s="143"/>
      <c r="O54" s="143"/>
      <c r="P54" s="143"/>
      <c r="Q54" s="144"/>
      <c r="R54" s="144"/>
    </row>
    <row r="55" spans="1:18" ht="16">
      <c r="A55" s="147"/>
      <c r="B55" s="147"/>
      <c r="C55" s="147"/>
      <c r="D55" s="154"/>
      <c r="E55" s="154"/>
      <c r="F55" s="142"/>
      <c r="G55" s="147"/>
      <c r="H55" s="147"/>
      <c r="I55" s="147"/>
      <c r="J55" s="148"/>
      <c r="K55" s="148"/>
      <c r="L55" s="142"/>
      <c r="M55" s="147"/>
      <c r="N55" s="147"/>
      <c r="O55" s="147"/>
      <c r="P55" s="147"/>
      <c r="Q55" s="148"/>
      <c r="R55" s="148"/>
    </row>
    <row r="56" spans="1:18" ht="16">
      <c r="A56" s="143"/>
      <c r="B56" s="143"/>
      <c r="C56" s="143"/>
      <c r="D56" s="153"/>
      <c r="E56" s="153"/>
      <c r="F56" s="142"/>
      <c r="G56" s="143"/>
      <c r="H56" s="143"/>
      <c r="I56" s="143"/>
      <c r="J56" s="144"/>
      <c r="K56" s="144"/>
      <c r="L56" s="142"/>
      <c r="M56" s="143"/>
      <c r="N56" s="143"/>
      <c r="O56" s="143"/>
      <c r="P56" s="143"/>
      <c r="Q56" s="144"/>
      <c r="R56" s="144"/>
    </row>
    <row r="57" spans="1:18" ht="16">
      <c r="A57" s="147"/>
      <c r="B57" s="147"/>
      <c r="C57" s="147"/>
      <c r="D57" s="154"/>
      <c r="E57" s="154"/>
      <c r="F57" s="142"/>
      <c r="G57" s="147"/>
      <c r="H57" s="147"/>
      <c r="I57" s="147"/>
      <c r="J57" s="148"/>
      <c r="K57" s="148"/>
      <c r="L57" s="142"/>
      <c r="M57" s="147"/>
      <c r="N57" s="147"/>
      <c r="O57" s="147"/>
      <c r="P57" s="147"/>
      <c r="Q57" s="148"/>
      <c r="R57" s="148"/>
    </row>
    <row r="58" spans="1:18" ht="16">
      <c r="A58" s="143"/>
      <c r="B58" s="143"/>
      <c r="C58" s="143"/>
      <c r="D58" s="153"/>
      <c r="E58" s="153"/>
      <c r="F58" s="142"/>
      <c r="G58" s="143"/>
      <c r="H58" s="143"/>
      <c r="I58" s="143"/>
      <c r="J58" s="144"/>
      <c r="K58" s="144"/>
      <c r="L58" s="142"/>
      <c r="M58" s="143"/>
      <c r="N58" s="143"/>
      <c r="O58" s="143"/>
      <c r="P58" s="143"/>
      <c r="Q58" s="144"/>
      <c r="R58" s="144"/>
    </row>
    <row r="59" spans="1:18" ht="16">
      <c r="A59" s="147"/>
      <c r="B59" s="147"/>
      <c r="C59" s="147"/>
      <c r="D59" s="154"/>
      <c r="E59" s="154"/>
      <c r="F59" s="142"/>
      <c r="G59" s="147"/>
      <c r="H59" s="147"/>
      <c r="I59" s="147"/>
      <c r="J59" s="148"/>
      <c r="K59" s="148"/>
      <c r="L59" s="142"/>
      <c r="M59" s="147"/>
      <c r="N59" s="147"/>
      <c r="O59" s="147"/>
      <c r="P59" s="147"/>
      <c r="Q59" s="148"/>
      <c r="R59" s="148"/>
    </row>
    <row r="60" spans="1:18" ht="16">
      <c r="A60" s="143"/>
      <c r="B60" s="143"/>
      <c r="C60" s="143"/>
      <c r="D60" s="153"/>
      <c r="E60" s="153"/>
      <c r="F60" s="142"/>
      <c r="G60" s="143"/>
      <c r="H60" s="143"/>
      <c r="I60" s="143"/>
      <c r="J60" s="144"/>
      <c r="K60" s="144"/>
      <c r="L60" s="142"/>
      <c r="M60" s="143"/>
      <c r="N60" s="143"/>
      <c r="O60" s="143"/>
      <c r="P60" s="143"/>
      <c r="Q60" s="144"/>
      <c r="R60" s="144"/>
    </row>
    <row r="61" spans="1:18" ht="16">
      <c r="A61" s="147"/>
      <c r="B61" s="147"/>
      <c r="C61" s="147"/>
      <c r="D61" s="154"/>
      <c r="E61" s="154"/>
      <c r="F61" s="142"/>
      <c r="G61" s="147"/>
      <c r="H61" s="147"/>
      <c r="I61" s="147"/>
      <c r="J61" s="148"/>
      <c r="K61" s="148"/>
      <c r="L61" s="142"/>
      <c r="M61" s="147"/>
      <c r="N61" s="147"/>
      <c r="O61" s="147"/>
      <c r="P61" s="147"/>
      <c r="Q61" s="148"/>
      <c r="R61" s="148"/>
    </row>
    <row r="62" spans="1:18" ht="16">
      <c r="A62" s="143"/>
      <c r="B62" s="143"/>
      <c r="C62" s="143"/>
      <c r="D62" s="153"/>
      <c r="E62" s="153"/>
      <c r="F62" s="142"/>
      <c r="G62" s="143"/>
      <c r="H62" s="143"/>
      <c r="I62" s="143"/>
      <c r="J62" s="144"/>
      <c r="K62" s="144"/>
      <c r="L62" s="142"/>
      <c r="M62" s="143"/>
      <c r="N62" s="143"/>
      <c r="O62" s="143"/>
      <c r="P62" s="143"/>
      <c r="Q62" s="144"/>
      <c r="R62" s="144"/>
    </row>
    <row r="63" spans="1:18" ht="16">
      <c r="A63" s="147"/>
      <c r="B63" s="147"/>
      <c r="C63" s="147"/>
      <c r="D63" s="154"/>
      <c r="E63" s="154"/>
      <c r="F63" s="142"/>
      <c r="G63" s="147"/>
      <c r="H63" s="147"/>
      <c r="I63" s="147"/>
      <c r="J63" s="148"/>
      <c r="K63" s="148"/>
      <c r="L63" s="142"/>
      <c r="M63" s="147"/>
      <c r="N63" s="147"/>
      <c r="O63" s="147"/>
      <c r="P63" s="147"/>
      <c r="Q63" s="148"/>
      <c r="R63" s="148"/>
    </row>
    <row r="64" spans="1:18" ht="16">
      <c r="A64" s="143"/>
      <c r="B64" s="143"/>
      <c r="C64" s="143"/>
      <c r="D64" s="153"/>
      <c r="E64" s="153"/>
      <c r="F64" s="142"/>
      <c r="G64" s="143"/>
      <c r="H64" s="143"/>
      <c r="I64" s="143"/>
      <c r="J64" s="144"/>
      <c r="K64" s="144"/>
      <c r="L64" s="142"/>
      <c r="M64" s="143"/>
      <c r="N64" s="143"/>
      <c r="O64" s="143"/>
      <c r="P64" s="143"/>
      <c r="Q64" s="144"/>
      <c r="R64" s="144"/>
    </row>
    <row r="65" spans="1:18" ht="16">
      <c r="A65" s="147"/>
      <c r="B65" s="147"/>
      <c r="C65" s="147"/>
      <c r="D65" s="154"/>
      <c r="E65" s="154"/>
      <c r="F65" s="142"/>
      <c r="G65" s="147"/>
      <c r="H65" s="147"/>
      <c r="I65" s="147"/>
      <c r="J65" s="148"/>
      <c r="K65" s="148"/>
      <c r="L65" s="142"/>
      <c r="M65" s="147"/>
      <c r="N65" s="147"/>
      <c r="O65" s="147"/>
      <c r="P65" s="147"/>
      <c r="Q65" s="148"/>
      <c r="R65" s="148"/>
    </row>
    <row r="66" spans="1:18" ht="16">
      <c r="A66" s="143"/>
      <c r="B66" s="143"/>
      <c r="C66" s="143"/>
      <c r="D66" s="153"/>
      <c r="E66" s="153"/>
      <c r="F66" s="142"/>
      <c r="G66" s="143"/>
      <c r="H66" s="143"/>
      <c r="I66" s="143"/>
      <c r="J66" s="144"/>
      <c r="K66" s="144"/>
      <c r="L66" s="142"/>
      <c r="M66" s="143"/>
      <c r="N66" s="143"/>
      <c r="O66" s="143"/>
      <c r="P66" s="143"/>
      <c r="Q66" s="144"/>
      <c r="R66" s="144"/>
    </row>
    <row r="67" spans="1:18" ht="16">
      <c r="A67" s="147"/>
      <c r="B67" s="147"/>
      <c r="C67" s="147"/>
      <c r="D67" s="154"/>
      <c r="E67" s="154"/>
      <c r="F67" s="142"/>
      <c r="G67" s="147"/>
      <c r="H67" s="147"/>
      <c r="I67" s="147"/>
      <c r="J67" s="148"/>
      <c r="K67" s="148"/>
      <c r="L67" s="142"/>
      <c r="M67" s="147"/>
      <c r="N67" s="147"/>
      <c r="O67" s="147"/>
      <c r="P67" s="147"/>
      <c r="Q67" s="148"/>
      <c r="R67" s="148"/>
    </row>
    <row r="68" spans="1:18" ht="16">
      <c r="A68" s="143"/>
      <c r="B68" s="143"/>
      <c r="C68" s="143"/>
      <c r="D68" s="153"/>
      <c r="E68" s="153"/>
      <c r="F68" s="142"/>
      <c r="G68" s="143"/>
      <c r="H68" s="143"/>
      <c r="I68" s="143"/>
      <c r="J68" s="144"/>
      <c r="K68" s="144"/>
      <c r="L68" s="142"/>
      <c r="M68" s="143"/>
      <c r="N68" s="143"/>
      <c r="O68" s="143"/>
      <c r="P68" s="143"/>
      <c r="Q68" s="144"/>
      <c r="R68" s="144"/>
    </row>
    <row r="69" spans="1:18" ht="16">
      <c r="A69" s="147"/>
      <c r="B69" s="147"/>
      <c r="C69" s="147"/>
      <c r="D69" s="154"/>
      <c r="E69" s="154"/>
      <c r="F69" s="142"/>
      <c r="G69" s="147"/>
      <c r="H69" s="147"/>
      <c r="I69" s="147"/>
      <c r="J69" s="148"/>
      <c r="K69" s="148"/>
      <c r="L69" s="142"/>
      <c r="M69" s="147"/>
      <c r="N69" s="147"/>
      <c r="O69" s="147"/>
      <c r="P69" s="147"/>
      <c r="Q69" s="148"/>
      <c r="R69" s="148"/>
    </row>
    <row r="70" spans="1:18" ht="16">
      <c r="A70" s="143"/>
      <c r="B70" s="143"/>
      <c r="C70" s="143"/>
      <c r="D70" s="153"/>
      <c r="E70" s="153"/>
      <c r="F70" s="142"/>
      <c r="G70" s="143"/>
      <c r="H70" s="143"/>
      <c r="I70" s="143"/>
      <c r="J70" s="144"/>
      <c r="K70" s="144"/>
      <c r="L70" s="142"/>
      <c r="M70" s="143"/>
      <c r="N70" s="143"/>
      <c r="O70" s="143"/>
      <c r="P70" s="143"/>
      <c r="Q70" s="144"/>
      <c r="R70" s="144"/>
    </row>
    <row r="71" spans="1:18" ht="16">
      <c r="A71" s="147"/>
      <c r="B71" s="147"/>
      <c r="C71" s="147"/>
      <c r="D71" s="154"/>
      <c r="E71" s="154"/>
      <c r="F71" s="142"/>
      <c r="G71" s="147"/>
      <c r="H71" s="147"/>
      <c r="I71" s="147"/>
      <c r="J71" s="148"/>
      <c r="K71" s="148"/>
      <c r="L71" s="142"/>
      <c r="M71" s="147"/>
      <c r="N71" s="147"/>
      <c r="O71" s="147"/>
      <c r="P71" s="147"/>
      <c r="Q71" s="148"/>
      <c r="R71" s="148"/>
    </row>
    <row r="72" spans="1:18" ht="16">
      <c r="A72" s="143"/>
      <c r="B72" s="143"/>
      <c r="C72" s="143"/>
      <c r="D72" s="153"/>
      <c r="E72" s="153"/>
      <c r="F72" s="142"/>
      <c r="G72" s="143"/>
      <c r="H72" s="143"/>
      <c r="I72" s="143"/>
      <c r="J72" s="144"/>
      <c r="K72" s="144"/>
      <c r="L72" s="142"/>
      <c r="M72" s="143"/>
      <c r="N72" s="143"/>
      <c r="O72" s="143"/>
      <c r="P72" s="143"/>
      <c r="Q72" s="144"/>
      <c r="R72" s="144"/>
    </row>
    <row r="73" spans="1:18" ht="16">
      <c r="A73" s="147"/>
      <c r="B73" s="147"/>
      <c r="C73" s="147"/>
      <c r="D73" s="154"/>
      <c r="E73" s="154"/>
      <c r="F73" s="142"/>
      <c r="G73" s="147"/>
      <c r="H73" s="147"/>
      <c r="I73" s="147"/>
      <c r="J73" s="148"/>
      <c r="K73" s="148"/>
      <c r="L73" s="142"/>
      <c r="M73" s="147"/>
      <c r="N73" s="147"/>
      <c r="O73" s="147"/>
      <c r="P73" s="147"/>
      <c r="Q73" s="148"/>
      <c r="R73" s="148"/>
    </row>
    <row r="74" spans="1:18" ht="16">
      <c r="A74" s="143"/>
      <c r="B74" s="143"/>
      <c r="C74" s="143"/>
      <c r="D74" s="153"/>
      <c r="E74" s="153"/>
      <c r="F74" s="142"/>
      <c r="G74" s="143"/>
      <c r="H74" s="143"/>
      <c r="I74" s="143"/>
      <c r="J74" s="144"/>
      <c r="K74" s="144"/>
      <c r="L74" s="142"/>
      <c r="M74" s="143"/>
      <c r="N74" s="143"/>
      <c r="O74" s="143"/>
      <c r="P74" s="143"/>
      <c r="Q74" s="144"/>
      <c r="R74" s="144"/>
    </row>
    <row r="75" spans="1:18" ht="16">
      <c r="A75" s="147"/>
      <c r="B75" s="147"/>
      <c r="C75" s="147"/>
      <c r="D75" s="154"/>
      <c r="E75" s="154"/>
      <c r="F75" s="142"/>
      <c r="G75" s="147"/>
      <c r="H75" s="147"/>
      <c r="I75" s="147"/>
      <c r="J75" s="148"/>
      <c r="K75" s="148"/>
      <c r="L75" s="142"/>
      <c r="M75" s="147"/>
      <c r="N75" s="147"/>
      <c r="O75" s="147"/>
      <c r="P75" s="147"/>
      <c r="Q75" s="148"/>
      <c r="R75" s="148"/>
    </row>
    <row r="76" spans="1:18" ht="16">
      <c r="A76" s="143"/>
      <c r="B76" s="143"/>
      <c r="C76" s="143"/>
      <c r="D76" s="153"/>
      <c r="E76" s="153"/>
      <c r="F76" s="142"/>
      <c r="G76" s="143"/>
      <c r="H76" s="143"/>
      <c r="I76" s="143"/>
      <c r="J76" s="144"/>
      <c r="K76" s="144"/>
      <c r="L76" s="142"/>
      <c r="M76" s="143"/>
      <c r="N76" s="143"/>
      <c r="O76" s="143"/>
      <c r="P76" s="143"/>
      <c r="Q76" s="144"/>
      <c r="R76" s="144"/>
    </row>
    <row r="77" spans="1:18" ht="16">
      <c r="A77" s="147"/>
      <c r="B77" s="147"/>
      <c r="C77" s="147"/>
      <c r="D77" s="154"/>
      <c r="E77" s="154"/>
      <c r="F77" s="142"/>
      <c r="G77" s="147"/>
      <c r="H77" s="147"/>
      <c r="I77" s="147"/>
      <c r="J77" s="148"/>
      <c r="K77" s="148"/>
      <c r="L77" s="142"/>
      <c r="M77" s="147"/>
      <c r="N77" s="147"/>
      <c r="O77" s="147"/>
      <c r="P77" s="147"/>
      <c r="Q77" s="148"/>
      <c r="R77" s="148"/>
    </row>
    <row r="78" spans="1:18" ht="16">
      <c r="A78" s="143"/>
      <c r="B78" s="143"/>
      <c r="C78" s="143"/>
      <c r="D78" s="153"/>
      <c r="E78" s="153"/>
      <c r="F78" s="142"/>
      <c r="G78" s="143"/>
      <c r="H78" s="143"/>
      <c r="I78" s="143"/>
      <c r="J78" s="144"/>
      <c r="K78" s="144"/>
      <c r="L78" s="142"/>
      <c r="M78" s="143"/>
      <c r="N78" s="143"/>
      <c r="O78" s="143"/>
      <c r="P78" s="143"/>
      <c r="Q78" s="144"/>
      <c r="R78" s="144"/>
    </row>
    <row r="79" spans="1:18" ht="16">
      <c r="A79" s="147"/>
      <c r="B79" s="147"/>
      <c r="C79" s="147"/>
      <c r="D79" s="154"/>
      <c r="E79" s="154"/>
      <c r="F79" s="142"/>
      <c r="G79" s="147"/>
      <c r="H79" s="147"/>
      <c r="I79" s="147"/>
      <c r="J79" s="148"/>
      <c r="K79" s="148"/>
      <c r="L79" s="142"/>
      <c r="M79" s="147"/>
      <c r="N79" s="147"/>
      <c r="O79" s="147"/>
      <c r="P79" s="147"/>
      <c r="Q79" s="148"/>
      <c r="R79" s="148"/>
    </row>
    <row r="80" spans="1:18" ht="16">
      <c r="A80" s="143"/>
      <c r="B80" s="143"/>
      <c r="C80" s="143"/>
      <c r="D80" s="153"/>
      <c r="E80" s="153"/>
      <c r="F80" s="142"/>
      <c r="G80" s="143"/>
      <c r="H80" s="143"/>
      <c r="I80" s="143"/>
      <c r="J80" s="144"/>
      <c r="K80" s="144"/>
      <c r="L80" s="142"/>
      <c r="M80" s="143"/>
      <c r="N80" s="143"/>
      <c r="O80" s="143"/>
      <c r="P80" s="143"/>
      <c r="Q80" s="144"/>
      <c r="R80" s="144"/>
    </row>
    <row r="81" spans="1:18" ht="16">
      <c r="A81" s="147"/>
      <c r="B81" s="147"/>
      <c r="C81" s="147"/>
      <c r="D81" s="154"/>
      <c r="E81" s="154"/>
      <c r="F81" s="142"/>
      <c r="G81" s="147"/>
      <c r="H81" s="147"/>
      <c r="I81" s="147"/>
      <c r="J81" s="148"/>
      <c r="K81" s="148"/>
      <c r="L81" s="142"/>
      <c r="M81" s="147"/>
      <c r="N81" s="147"/>
      <c r="O81" s="147"/>
      <c r="P81" s="147"/>
      <c r="Q81" s="148"/>
      <c r="R81" s="148"/>
    </row>
    <row r="82" spans="1:18" ht="16">
      <c r="A82" s="143"/>
      <c r="B82" s="143"/>
      <c r="C82" s="143"/>
      <c r="D82" s="153"/>
      <c r="E82" s="153"/>
      <c r="F82" s="142"/>
      <c r="G82" s="143"/>
      <c r="H82" s="143"/>
      <c r="I82" s="143"/>
      <c r="J82" s="144"/>
      <c r="K82" s="144"/>
      <c r="L82" s="142"/>
      <c r="M82" s="143"/>
      <c r="N82" s="143"/>
      <c r="O82" s="143"/>
      <c r="P82" s="143"/>
      <c r="Q82" s="144"/>
      <c r="R82" s="144"/>
    </row>
    <row r="83" spans="1:18" ht="16">
      <c r="A83" s="147"/>
      <c r="B83" s="147"/>
      <c r="C83" s="147"/>
      <c r="D83" s="154"/>
      <c r="E83" s="154"/>
      <c r="F83" s="142"/>
      <c r="G83" s="147"/>
      <c r="H83" s="147"/>
      <c r="I83" s="147"/>
      <c r="J83" s="148"/>
      <c r="K83" s="148"/>
      <c r="L83" s="142"/>
      <c r="M83" s="147"/>
      <c r="N83" s="147"/>
      <c r="O83" s="147"/>
      <c r="P83" s="147"/>
      <c r="Q83" s="148"/>
      <c r="R83" s="148"/>
    </row>
    <row r="84" spans="1:18" ht="16">
      <c r="A84" s="143"/>
      <c r="B84" s="143"/>
      <c r="C84" s="143"/>
      <c r="D84" s="153"/>
      <c r="E84" s="153"/>
      <c r="F84" s="142"/>
      <c r="G84" s="143"/>
      <c r="H84" s="143"/>
      <c r="I84" s="143"/>
      <c r="J84" s="144"/>
      <c r="K84" s="144"/>
      <c r="L84" s="142"/>
      <c r="M84" s="143"/>
      <c r="N84" s="143"/>
      <c r="O84" s="143"/>
      <c r="P84" s="143"/>
      <c r="Q84" s="144"/>
      <c r="R84" s="144"/>
    </row>
    <row r="85" spans="1:18" ht="16">
      <c r="A85" s="147"/>
      <c r="B85" s="147"/>
      <c r="C85" s="147"/>
      <c r="D85" s="154"/>
      <c r="E85" s="154"/>
      <c r="F85" s="142"/>
      <c r="G85" s="147"/>
      <c r="H85" s="147"/>
      <c r="I85" s="147"/>
      <c r="J85" s="148"/>
      <c r="K85" s="148"/>
      <c r="L85" s="142"/>
      <c r="M85" s="147"/>
      <c r="N85" s="147"/>
      <c r="O85" s="147"/>
      <c r="P85" s="147"/>
      <c r="Q85" s="148"/>
      <c r="R85" s="148"/>
    </row>
    <row r="86" spans="1:18" ht="16">
      <c r="A86" s="143"/>
      <c r="B86" s="143"/>
      <c r="C86" s="143"/>
      <c r="D86" s="153"/>
      <c r="E86" s="153"/>
      <c r="F86" s="142"/>
      <c r="G86" s="143"/>
      <c r="H86" s="143"/>
      <c r="I86" s="143"/>
      <c r="J86" s="144"/>
      <c r="K86" s="144"/>
      <c r="L86" s="142"/>
      <c r="M86" s="143"/>
      <c r="N86" s="143"/>
      <c r="O86" s="143"/>
      <c r="P86" s="143"/>
      <c r="Q86" s="144"/>
      <c r="R86" s="144"/>
    </row>
    <row r="87" spans="1:18" ht="16">
      <c r="A87" s="147"/>
      <c r="B87" s="147"/>
      <c r="C87" s="147"/>
      <c r="D87" s="154"/>
      <c r="E87" s="154"/>
      <c r="F87" s="142"/>
      <c r="G87" s="147"/>
      <c r="H87" s="147"/>
      <c r="I87" s="147"/>
      <c r="J87" s="148"/>
      <c r="K87" s="148"/>
      <c r="L87" s="142"/>
      <c r="M87" s="147"/>
      <c r="N87" s="147"/>
      <c r="O87" s="147"/>
      <c r="P87" s="147"/>
      <c r="Q87" s="148"/>
      <c r="R87" s="148"/>
    </row>
    <row r="88" spans="1:18" ht="16">
      <c r="A88" s="143"/>
      <c r="B88" s="143"/>
      <c r="C88" s="143"/>
      <c r="D88" s="153"/>
      <c r="E88" s="153"/>
      <c r="F88" s="142"/>
      <c r="G88" s="143"/>
      <c r="H88" s="143"/>
      <c r="I88" s="143"/>
      <c r="J88" s="144"/>
      <c r="K88" s="144"/>
      <c r="L88" s="142"/>
      <c r="M88" s="143"/>
      <c r="N88" s="143"/>
      <c r="O88" s="143"/>
      <c r="P88" s="143"/>
      <c r="Q88" s="144"/>
      <c r="R88" s="144"/>
    </row>
    <row r="89" spans="1:18" ht="16">
      <c r="A89" s="147"/>
      <c r="B89" s="147"/>
      <c r="C89" s="147"/>
      <c r="D89" s="154"/>
      <c r="E89" s="154"/>
      <c r="F89" s="142"/>
      <c r="G89" s="147"/>
      <c r="H89" s="147"/>
      <c r="I89" s="147"/>
      <c r="J89" s="148"/>
      <c r="K89" s="148"/>
      <c r="L89" s="142"/>
      <c r="M89" s="147"/>
      <c r="N89" s="147"/>
      <c r="O89" s="147"/>
      <c r="P89" s="147"/>
      <c r="Q89" s="148"/>
      <c r="R89" s="148"/>
    </row>
    <row r="90" spans="1:18" ht="16">
      <c r="A90" s="143"/>
      <c r="B90" s="143"/>
      <c r="C90" s="143"/>
      <c r="D90" s="153"/>
      <c r="E90" s="153"/>
      <c r="F90" s="142"/>
      <c r="G90" s="143"/>
      <c r="H90" s="143"/>
      <c r="I90" s="143"/>
      <c r="J90" s="144"/>
      <c r="K90" s="144"/>
      <c r="L90" s="142"/>
      <c r="M90" s="143"/>
      <c r="N90" s="143"/>
      <c r="O90" s="143"/>
      <c r="P90" s="143"/>
      <c r="Q90" s="144"/>
      <c r="R90" s="144"/>
    </row>
    <row r="91" spans="1:18" ht="16">
      <c r="A91" s="147"/>
      <c r="B91" s="147"/>
      <c r="C91" s="147"/>
      <c r="D91" s="154"/>
      <c r="E91" s="154"/>
      <c r="F91" s="142"/>
      <c r="G91" s="147"/>
      <c r="H91" s="147"/>
      <c r="I91" s="147"/>
      <c r="J91" s="148"/>
      <c r="K91" s="148"/>
      <c r="L91" s="142"/>
      <c r="M91" s="147"/>
      <c r="N91" s="147"/>
      <c r="O91" s="147"/>
      <c r="P91" s="147"/>
      <c r="Q91" s="148"/>
      <c r="R91" s="148"/>
    </row>
    <row r="92" spans="1:18" ht="16">
      <c r="A92" s="143"/>
      <c r="B92" s="143"/>
      <c r="C92" s="143"/>
      <c r="D92" s="153"/>
      <c r="E92" s="153"/>
      <c r="F92" s="142"/>
      <c r="G92" s="143"/>
      <c r="H92" s="143"/>
      <c r="I92" s="143"/>
      <c r="J92" s="144"/>
      <c r="K92" s="144"/>
      <c r="L92" s="142"/>
      <c r="M92" s="143"/>
      <c r="N92" s="143"/>
      <c r="O92" s="143"/>
      <c r="P92" s="143"/>
      <c r="Q92" s="144"/>
      <c r="R92" s="144"/>
    </row>
    <row r="93" spans="1:18" ht="16">
      <c r="A93" s="147"/>
      <c r="B93" s="147"/>
      <c r="C93" s="147"/>
      <c r="D93" s="154"/>
      <c r="E93" s="154"/>
      <c r="F93" s="142"/>
      <c r="G93" s="147"/>
      <c r="H93" s="147"/>
      <c r="I93" s="147"/>
      <c r="J93" s="148"/>
      <c r="K93" s="148"/>
      <c r="L93" s="142"/>
      <c r="M93" s="147"/>
      <c r="N93" s="147"/>
      <c r="O93" s="147"/>
      <c r="P93" s="147"/>
      <c r="Q93" s="148"/>
      <c r="R93" s="148"/>
    </row>
    <row r="94" spans="1:18" ht="16">
      <c r="A94" s="143"/>
      <c r="B94" s="143"/>
      <c r="C94" s="143"/>
      <c r="D94" s="153"/>
      <c r="E94" s="153"/>
      <c r="F94" s="142"/>
      <c r="G94" s="143"/>
      <c r="H94" s="143"/>
      <c r="I94" s="143"/>
      <c r="J94" s="144"/>
      <c r="K94" s="144"/>
      <c r="L94" s="142"/>
      <c r="M94" s="143"/>
      <c r="N94" s="143"/>
      <c r="O94" s="143"/>
      <c r="P94" s="143"/>
      <c r="Q94" s="144"/>
      <c r="R94" s="144"/>
    </row>
    <row r="95" spans="1:18" ht="16">
      <c r="A95" s="147"/>
      <c r="B95" s="147"/>
      <c r="C95" s="147"/>
      <c r="D95" s="154"/>
      <c r="E95" s="154"/>
      <c r="F95" s="142"/>
      <c r="G95" s="147"/>
      <c r="H95" s="147"/>
      <c r="I95" s="147"/>
      <c r="J95" s="148"/>
      <c r="K95" s="148"/>
      <c r="L95" s="142"/>
      <c r="M95" s="147"/>
      <c r="N95" s="147"/>
      <c r="O95" s="147"/>
      <c r="P95" s="147"/>
      <c r="Q95" s="148"/>
      <c r="R95" s="148"/>
    </row>
    <row r="96" spans="1:18" ht="16">
      <c r="A96" s="143"/>
      <c r="B96" s="143"/>
      <c r="C96" s="143"/>
      <c r="D96" s="153"/>
      <c r="E96" s="153"/>
      <c r="F96" s="142"/>
      <c r="G96" s="143"/>
      <c r="H96" s="143"/>
      <c r="I96" s="143"/>
      <c r="J96" s="144"/>
      <c r="K96" s="144"/>
      <c r="L96" s="142"/>
      <c r="M96" s="143"/>
      <c r="N96" s="143"/>
      <c r="O96" s="143"/>
      <c r="P96" s="143"/>
      <c r="Q96" s="144"/>
      <c r="R96" s="144"/>
    </row>
    <row r="97" spans="1:18" ht="16">
      <c r="A97" s="147"/>
      <c r="B97" s="147"/>
      <c r="C97" s="147"/>
      <c r="D97" s="154"/>
      <c r="E97" s="154"/>
      <c r="F97" s="142"/>
      <c r="G97" s="147"/>
      <c r="H97" s="147"/>
      <c r="I97" s="147"/>
      <c r="J97" s="148"/>
      <c r="K97" s="148"/>
      <c r="L97" s="142"/>
      <c r="M97" s="147"/>
      <c r="N97" s="147"/>
      <c r="O97" s="147"/>
      <c r="P97" s="147"/>
      <c r="Q97" s="148"/>
      <c r="R97" s="148"/>
    </row>
    <row r="98" spans="1:18" ht="16">
      <c r="A98" s="143"/>
      <c r="B98" s="143"/>
      <c r="C98" s="143"/>
      <c r="D98" s="153"/>
      <c r="E98" s="153"/>
      <c r="F98" s="142"/>
      <c r="G98" s="143"/>
      <c r="H98" s="143"/>
      <c r="I98" s="143"/>
      <c r="J98" s="144"/>
      <c r="K98" s="144"/>
      <c r="L98" s="142"/>
      <c r="M98" s="143"/>
      <c r="N98" s="143"/>
      <c r="O98" s="143"/>
      <c r="P98" s="143"/>
      <c r="Q98" s="144"/>
      <c r="R98" s="144"/>
    </row>
    <row r="99" spans="1:18" ht="16">
      <c r="A99" s="147"/>
      <c r="B99" s="147"/>
      <c r="C99" s="147"/>
      <c r="D99" s="154"/>
      <c r="E99" s="154"/>
      <c r="F99" s="142"/>
      <c r="G99" s="147"/>
      <c r="H99" s="147"/>
      <c r="I99" s="147"/>
      <c r="J99" s="148"/>
      <c r="K99" s="148"/>
      <c r="L99" s="142"/>
      <c r="M99" s="147"/>
      <c r="N99" s="147"/>
      <c r="O99" s="147"/>
      <c r="P99" s="147"/>
      <c r="Q99" s="148"/>
      <c r="R99" s="148"/>
    </row>
    <row r="100" spans="1:18" ht="16">
      <c r="A100" s="143"/>
      <c r="B100" s="143"/>
      <c r="C100" s="143"/>
      <c r="D100" s="153"/>
      <c r="E100" s="153"/>
      <c r="F100" s="142"/>
      <c r="G100" s="143"/>
      <c r="H100" s="143"/>
      <c r="I100" s="143"/>
      <c r="J100" s="144"/>
      <c r="K100" s="144"/>
      <c r="L100" s="142"/>
      <c r="M100" s="143"/>
      <c r="N100" s="143"/>
      <c r="O100" s="143"/>
      <c r="P100" s="143"/>
      <c r="Q100" s="144"/>
      <c r="R100" s="144"/>
    </row>
    <row r="101" spans="1:18" ht="16">
      <c r="A101" s="147"/>
      <c r="B101" s="147"/>
      <c r="C101" s="147"/>
      <c r="D101" s="154"/>
      <c r="E101" s="154"/>
      <c r="F101" s="142"/>
      <c r="G101" s="147"/>
      <c r="H101" s="147"/>
      <c r="I101" s="147"/>
      <c r="J101" s="148"/>
      <c r="K101" s="148"/>
      <c r="L101" s="142"/>
      <c r="M101" s="147"/>
      <c r="N101" s="147"/>
      <c r="O101" s="147"/>
      <c r="P101" s="147"/>
      <c r="Q101" s="148"/>
      <c r="R101" s="148"/>
    </row>
    <row r="102" spans="1:18" ht="16">
      <c r="A102" s="143"/>
      <c r="B102" s="143"/>
      <c r="C102" s="143"/>
      <c r="D102" s="153"/>
      <c r="E102" s="153"/>
      <c r="F102" s="142"/>
      <c r="G102" s="143"/>
      <c r="H102" s="143"/>
      <c r="I102" s="143"/>
      <c r="J102" s="144"/>
      <c r="K102" s="144"/>
      <c r="L102" s="142"/>
      <c r="M102" s="143"/>
      <c r="N102" s="143"/>
      <c r="O102" s="143"/>
      <c r="P102" s="143"/>
      <c r="Q102" s="144"/>
      <c r="R102" s="144"/>
    </row>
    <row r="103" spans="1:18" ht="16">
      <c r="A103" s="147"/>
      <c r="B103" s="147"/>
      <c r="C103" s="147"/>
      <c r="D103" s="154"/>
      <c r="E103" s="154"/>
      <c r="F103" s="142"/>
      <c r="G103" s="147"/>
      <c r="H103" s="147"/>
      <c r="I103" s="147"/>
      <c r="J103" s="148"/>
      <c r="K103" s="148"/>
      <c r="L103" s="142"/>
      <c r="M103" s="147"/>
      <c r="N103" s="147"/>
      <c r="O103" s="147"/>
      <c r="P103" s="147"/>
      <c r="Q103" s="148"/>
      <c r="R103" s="148"/>
    </row>
    <row r="104" spans="1:18" ht="16">
      <c r="A104" s="143"/>
      <c r="B104" s="143"/>
      <c r="C104" s="143"/>
      <c r="D104" s="153"/>
      <c r="E104" s="153"/>
      <c r="F104" s="142"/>
      <c r="G104" s="143"/>
      <c r="H104" s="143"/>
      <c r="I104" s="143"/>
      <c r="J104" s="144"/>
      <c r="K104" s="144"/>
      <c r="L104" s="142"/>
      <c r="M104" s="143"/>
      <c r="N104" s="143"/>
      <c r="O104" s="143"/>
      <c r="P104" s="143"/>
      <c r="Q104" s="144"/>
      <c r="R104" s="144"/>
    </row>
    <row r="105" spans="1:18" ht="16">
      <c r="A105" s="147"/>
      <c r="B105" s="147"/>
      <c r="C105" s="147"/>
      <c r="D105" s="154"/>
      <c r="E105" s="154"/>
      <c r="F105" s="142"/>
      <c r="G105" s="147"/>
      <c r="H105" s="147"/>
      <c r="I105" s="147"/>
      <c r="J105" s="148"/>
      <c r="K105" s="148"/>
      <c r="L105" s="142"/>
      <c r="M105" s="147"/>
      <c r="N105" s="147"/>
      <c r="O105" s="147"/>
      <c r="P105" s="147"/>
      <c r="Q105" s="148"/>
      <c r="R105" s="148"/>
    </row>
    <row r="106" spans="1:18" ht="16">
      <c r="A106" s="143"/>
      <c r="B106" s="143"/>
      <c r="C106" s="143"/>
      <c r="D106" s="153"/>
      <c r="E106" s="153"/>
      <c r="F106" s="142"/>
      <c r="G106" s="143"/>
      <c r="H106" s="143"/>
      <c r="I106" s="143"/>
      <c r="J106" s="144"/>
      <c r="K106" s="144"/>
      <c r="L106" s="142"/>
      <c r="M106" s="143"/>
      <c r="N106" s="143"/>
      <c r="O106" s="143"/>
      <c r="P106" s="143"/>
      <c r="Q106" s="144"/>
      <c r="R106" s="144"/>
    </row>
    <row r="107" spans="1:18" ht="16">
      <c r="A107" s="156"/>
      <c r="B107" s="156"/>
      <c r="C107" s="156"/>
      <c r="D107" s="157"/>
      <c r="E107" s="157"/>
      <c r="F107" s="142"/>
      <c r="G107" s="156"/>
      <c r="H107" s="156"/>
      <c r="I107" s="156"/>
      <c r="J107" s="158"/>
      <c r="K107" s="158"/>
      <c r="L107" s="142"/>
      <c r="M107" s="156"/>
      <c r="N107" s="156"/>
      <c r="O107" s="156"/>
      <c r="P107" s="156"/>
      <c r="Q107" s="158"/>
      <c r="R107" s="158"/>
    </row>
    <row r="108" spans="1:18">
      <c r="A108" s="100"/>
      <c r="B108" s="100"/>
      <c r="C108" s="100"/>
      <c r="D108" s="101"/>
      <c r="E108" s="101"/>
      <c r="G108" s="100"/>
      <c r="H108" s="100"/>
      <c r="I108" s="100"/>
      <c r="J108" s="102"/>
      <c r="K108" s="102"/>
      <c r="M108" s="100"/>
      <c r="N108" s="100"/>
      <c r="O108" s="100"/>
      <c r="P108" s="100"/>
      <c r="Q108" s="102"/>
      <c r="R108" s="102"/>
    </row>
    <row r="110" spans="1:18">
      <c r="A110" s="295" t="s">
        <v>146</v>
      </c>
      <c r="B110" s="296"/>
      <c r="C110" s="296"/>
      <c r="D110" s="296"/>
      <c r="E110" s="296"/>
      <c r="F110" s="296"/>
      <c r="G110" s="296"/>
      <c r="H110" s="296"/>
      <c r="I110" s="296"/>
      <c r="J110" s="296"/>
      <c r="K110" s="296"/>
      <c r="L110" s="296"/>
      <c r="M110" s="296"/>
      <c r="N110" s="296"/>
      <c r="O110" s="296"/>
      <c r="P110" s="296"/>
      <c r="Q110" s="296"/>
      <c r="R110" s="297"/>
    </row>
    <row r="111" spans="1:18">
      <c r="A111" s="298"/>
      <c r="B111" s="299"/>
      <c r="C111" s="299"/>
      <c r="D111" s="299"/>
      <c r="E111" s="299"/>
      <c r="F111" s="299"/>
      <c r="G111" s="299"/>
      <c r="H111" s="299"/>
      <c r="I111" s="299"/>
      <c r="J111" s="299"/>
      <c r="K111" s="299"/>
      <c r="L111" s="299"/>
      <c r="M111" s="299"/>
      <c r="N111" s="299"/>
      <c r="O111" s="299"/>
      <c r="P111" s="299"/>
      <c r="Q111" s="299"/>
      <c r="R111" s="300"/>
    </row>
    <row r="112" spans="1:18">
      <c r="A112" s="301"/>
      <c r="B112" s="302"/>
      <c r="C112" s="302"/>
      <c r="D112" s="302"/>
      <c r="E112" s="302"/>
      <c r="F112" s="302"/>
      <c r="G112" s="302"/>
      <c r="H112" s="302"/>
      <c r="I112" s="302"/>
      <c r="J112" s="302"/>
      <c r="K112" s="302"/>
      <c r="L112" s="302"/>
      <c r="M112" s="302"/>
      <c r="N112" s="302"/>
      <c r="O112" s="302"/>
      <c r="P112" s="302"/>
      <c r="Q112" s="302"/>
      <c r="R112" s="303"/>
    </row>
  </sheetData>
  <sheetProtection sheet="1" objects="1" scenarios="1" formatCells="0" formatColumns="0" formatRows="0" selectLockedCells="1"/>
  <mergeCells count="6">
    <mergeCell ref="A110:R112"/>
    <mergeCell ref="C2:R2"/>
    <mergeCell ref="A6:E6"/>
    <mergeCell ref="G6:K6"/>
    <mergeCell ref="M6:R6"/>
    <mergeCell ref="M4:P4"/>
  </mergeCells>
  <conditionalFormatting sqref="P8:P107">
    <cfRule type="expression" dxfId="13" priority="1">
      <formula>AND(P8&lt;&gt;"",ISNA(MATCH(P8,#REF!,0)))</formula>
    </cfRule>
  </conditionalFormatting>
  <conditionalFormatting sqref="Q4:R4">
    <cfRule type="cellIs" dxfId="12" priority="3" operator="greaterThanOrEqual">
      <formula>0</formula>
    </cfRule>
    <cfRule type="cellIs" dxfId="11" priority="4" operator="lessThan">
      <formula>0</formula>
    </cfRule>
  </conditionalFormatting>
  <dataValidations count="6">
    <dataValidation type="list" allowBlank="1" showInputMessage="1" showErrorMessage="1" sqref="A8:A107" xr:uid="{00000000-0002-0000-0400-000002000000}">
      <formula1>"Revenus professionnels,Revenus locatifs,Famille,Aides,Autres revenus"</formula1>
    </dataValidation>
    <dataValidation type="list" allowBlank="1" showInputMessage="1" showErrorMessage="1" sqref="G8:G107" xr:uid="{00000000-0002-0000-0400-000003000000}">
      <formula1>"Vie quotidienne,Logement,Loisirs,Véhicule/Transport,Enfants,Santé,Assurances,Animaux,Impôts/taxes,Autres dépenses"</formula1>
    </dataValidation>
    <dataValidation type="list" allowBlank="1" showInputMessage="1" showErrorMessage="1" sqref="P8:P107" xr:uid="{00000000-0002-0000-0400-000004000000}">
      <formula1>Listeactif</formula1>
    </dataValidation>
    <dataValidation type="list" allowBlank="1" showInputMessage="1" showErrorMessage="1" sqref="N8:N107" xr:uid="{00000000-0002-0000-0400-000005000000}">
      <formula1>Listeemplacementalpha</formula1>
    </dataValidation>
    <dataValidation type="list" allowBlank="1" showInputMessage="1" showErrorMessage="1" sqref="M8:M109 N108:N109 M113:N1048576" xr:uid="{00000000-0002-0000-0400-000000000000}">
      <formula1>Listeclasse</formula1>
    </dataValidation>
    <dataValidation type="list" allowBlank="1" showInputMessage="1" showErrorMessage="1" sqref="H113:H1048576 B113:B1048576 B8:B109 H8:H109 O8:O109 O113:O1048576" xr:uid="{00000000-0002-0000-0400-000001000000}">
      <formula1>"Fixe,Variable"</formula1>
    </dataValidation>
  </dataValidations>
  <pageMargins left="0.7" right="0.7" top="0.75" bottom="0.75" header="0.3" footer="0.3"/>
  <pageSetup paperSize="9"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2" id="{FC4A18AF-D8CD-47F4-9523-C1B8A7AD7D74}">
            <xm:f>AND(M8&lt;&gt;"",ISNA(MATCH(M8,'Liste Classe d''actifs'!$B$8:$B$37,0)))</xm:f>
            <x14:dxf>
              <fill>
                <patternFill>
                  <bgColor rgb="FFFF0000"/>
                </patternFill>
              </fill>
            </x14:dxf>
          </x14:cfRule>
          <xm:sqref>M8:M107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theme="5"/>
  </sheetPr>
  <dimension ref="A1:T206"/>
  <sheetViews>
    <sheetView zoomScale="90" zoomScaleNormal="90" workbookViewId="0">
      <pane ySplit="6" topLeftCell="A7" activePane="bottomLeft" state="frozen"/>
      <selection activeCell="L25" sqref="L25"/>
      <selection pane="bottomLeft" activeCell="B10" sqref="B10"/>
    </sheetView>
  </sheetViews>
  <sheetFormatPr baseColWidth="10" defaultColWidth="11.5" defaultRowHeight="16"/>
  <cols>
    <col min="1" max="1" width="14.1640625" style="231" customWidth="1"/>
    <col min="2" max="2" width="27.6640625" style="232" customWidth="1"/>
    <col min="3" max="3" width="20.5" style="233" customWidth="1"/>
    <col min="4" max="4" width="25.33203125" style="233" customWidth="1"/>
    <col min="5" max="5" width="18.1640625" style="234" customWidth="1"/>
    <col min="6" max="6" width="17.6640625" style="234" customWidth="1"/>
    <col min="7" max="7" width="37.6640625" style="235" customWidth="1"/>
    <col min="8" max="8" width="5" style="99" customWidth="1"/>
    <col min="9" max="14" width="9.5" style="48" customWidth="1"/>
    <col min="15" max="16384" width="11.5" style="48"/>
  </cols>
  <sheetData>
    <row r="1" spans="1:20" s="74" customFormat="1" ht="6.5" customHeight="1">
      <c r="A1" s="103"/>
      <c r="B1" s="104"/>
      <c r="C1" s="105"/>
      <c r="D1" s="105"/>
      <c r="E1" s="106"/>
      <c r="F1" s="106"/>
    </row>
    <row r="2" spans="1:20" s="74" customFormat="1" ht="40">
      <c r="A2" s="73"/>
      <c r="B2" s="275" t="s">
        <v>28</v>
      </c>
      <c r="C2" s="276"/>
      <c r="D2" s="276"/>
      <c r="E2" s="276"/>
      <c r="F2" s="276"/>
      <c r="G2" s="276"/>
      <c r="H2" s="75"/>
      <c r="I2" s="308" t="s">
        <v>145</v>
      </c>
      <c r="J2" s="309"/>
      <c r="K2" s="309"/>
      <c r="L2" s="309"/>
      <c r="M2" s="309"/>
      <c r="N2" s="310"/>
      <c r="O2" s="76"/>
      <c r="P2" s="76"/>
      <c r="Q2" s="76"/>
      <c r="R2" s="76"/>
      <c r="S2" s="76"/>
      <c r="T2" s="76"/>
    </row>
    <row r="3" spans="1:20" s="74" customFormat="1" ht="9" customHeight="1">
      <c r="A3" s="103"/>
      <c r="B3" s="104"/>
      <c r="C3" s="105"/>
      <c r="D3" s="105"/>
      <c r="E3" s="106"/>
      <c r="F3" s="106"/>
      <c r="I3" s="311"/>
      <c r="J3" s="312"/>
      <c r="K3" s="312"/>
      <c r="L3" s="312"/>
      <c r="M3" s="312"/>
      <c r="N3" s="313"/>
    </row>
    <row r="4" spans="1:20" s="68" customFormat="1">
      <c r="A4" s="306" t="s">
        <v>133</v>
      </c>
      <c r="B4" s="307"/>
      <c r="C4" s="307"/>
      <c r="D4" s="239"/>
      <c r="E4" s="97"/>
      <c r="F4" s="97"/>
      <c r="I4" s="311"/>
      <c r="J4" s="312"/>
      <c r="K4" s="312"/>
      <c r="L4" s="312"/>
      <c r="M4" s="312"/>
      <c r="N4" s="313"/>
    </row>
    <row r="5" spans="1:20" s="77" customFormat="1" ht="9" customHeight="1">
      <c r="A5" s="78" t="s">
        <v>132</v>
      </c>
      <c r="B5" s="78"/>
      <c r="C5" s="79"/>
      <c r="D5" s="79"/>
      <c r="E5" s="98"/>
      <c r="F5" s="98"/>
      <c r="G5" s="78"/>
      <c r="I5" s="311"/>
      <c r="J5" s="312"/>
      <c r="K5" s="312"/>
      <c r="L5" s="312"/>
      <c r="M5" s="312"/>
      <c r="N5" s="313"/>
    </row>
    <row r="6" spans="1:20" s="74" customFormat="1" ht="33" customHeight="1">
      <c r="A6" s="230" t="s">
        <v>247</v>
      </c>
      <c r="B6" s="219" t="s">
        <v>86</v>
      </c>
      <c r="C6" s="219" t="s">
        <v>12</v>
      </c>
      <c r="D6" s="230" t="s">
        <v>252</v>
      </c>
      <c r="E6" s="224" t="s">
        <v>63</v>
      </c>
      <c r="F6" s="224" t="s">
        <v>64</v>
      </c>
      <c r="G6" s="219" t="s">
        <v>5</v>
      </c>
      <c r="I6" s="314"/>
      <c r="J6" s="315"/>
      <c r="K6" s="315"/>
      <c r="L6" s="315"/>
      <c r="M6" s="315"/>
      <c r="N6" s="316"/>
    </row>
    <row r="7" spans="1:20">
      <c r="A7" s="225"/>
      <c r="B7" s="172" t="s">
        <v>236</v>
      </c>
      <c r="C7" s="173" t="s">
        <v>163</v>
      </c>
      <c r="D7" s="225"/>
      <c r="E7" s="174">
        <v>10850</v>
      </c>
      <c r="F7" s="174"/>
      <c r="G7" s="175" t="s">
        <v>184</v>
      </c>
    </row>
    <row r="8" spans="1:20">
      <c r="A8" s="225"/>
      <c r="B8" s="172" t="s">
        <v>236</v>
      </c>
      <c r="C8" s="173" t="s">
        <v>163</v>
      </c>
      <c r="D8" s="225"/>
      <c r="E8" s="174">
        <v>20950</v>
      </c>
      <c r="F8" s="174"/>
      <c r="G8" s="175" t="s">
        <v>183</v>
      </c>
    </row>
    <row r="9" spans="1:20">
      <c r="A9" s="225"/>
      <c r="B9" s="172" t="s">
        <v>236</v>
      </c>
      <c r="C9" s="173" t="s">
        <v>169</v>
      </c>
      <c r="D9" s="225"/>
      <c r="E9" s="174">
        <v>9100</v>
      </c>
      <c r="F9" s="174"/>
      <c r="G9" s="175" t="s">
        <v>185</v>
      </c>
    </row>
    <row r="10" spans="1:20">
      <c r="A10" s="225"/>
      <c r="B10" s="172" t="s">
        <v>236</v>
      </c>
      <c r="C10" s="173" t="s">
        <v>162</v>
      </c>
      <c r="D10" s="225"/>
      <c r="E10" s="174">
        <v>1450</v>
      </c>
      <c r="F10" s="174"/>
      <c r="G10" s="175" t="s">
        <v>181</v>
      </c>
    </row>
    <row r="11" spans="1:20">
      <c r="A11" s="225"/>
      <c r="B11" s="176" t="s">
        <v>234</v>
      </c>
      <c r="C11" s="177" t="s">
        <v>160</v>
      </c>
      <c r="D11" s="225"/>
      <c r="E11" s="178">
        <v>10550</v>
      </c>
      <c r="F11" s="174"/>
      <c r="G11" s="175"/>
    </row>
    <row r="12" spans="1:20">
      <c r="A12" s="225"/>
      <c r="B12" s="172" t="s">
        <v>237</v>
      </c>
      <c r="C12" s="173" t="s">
        <v>161</v>
      </c>
      <c r="D12" s="225"/>
      <c r="E12" s="174">
        <v>12100</v>
      </c>
      <c r="F12" s="174"/>
      <c r="G12" s="175"/>
    </row>
    <row r="13" spans="1:20">
      <c r="A13" s="225"/>
      <c r="B13" s="172" t="s">
        <v>233</v>
      </c>
      <c r="C13" s="173" t="s">
        <v>161</v>
      </c>
      <c r="D13" s="225"/>
      <c r="E13" s="174">
        <v>1250</v>
      </c>
      <c r="F13" s="174"/>
      <c r="G13" s="175"/>
    </row>
    <row r="14" spans="1:20">
      <c r="A14" s="225"/>
      <c r="B14" s="172" t="s">
        <v>233</v>
      </c>
      <c r="C14" s="173" t="s">
        <v>148</v>
      </c>
      <c r="D14" s="225"/>
      <c r="E14" s="174">
        <v>2700</v>
      </c>
      <c r="F14" s="174"/>
      <c r="G14" s="175" t="s">
        <v>186</v>
      </c>
    </row>
    <row r="15" spans="1:20">
      <c r="A15" s="226"/>
      <c r="B15" s="179" t="s">
        <v>238</v>
      </c>
      <c r="C15" s="180" t="s">
        <v>148</v>
      </c>
      <c r="D15" s="226"/>
      <c r="E15" s="181">
        <v>2000</v>
      </c>
      <c r="F15" s="181"/>
      <c r="G15" s="182" t="s">
        <v>187</v>
      </c>
    </row>
    <row r="16" spans="1:20">
      <c r="A16" s="227"/>
      <c r="B16" s="172" t="s">
        <v>231</v>
      </c>
      <c r="C16" s="173" t="s">
        <v>167</v>
      </c>
      <c r="D16" s="227"/>
      <c r="E16" s="174">
        <v>7200</v>
      </c>
      <c r="F16" s="174"/>
      <c r="G16" s="175" t="s">
        <v>189</v>
      </c>
    </row>
    <row r="17" spans="1:7">
      <c r="A17" s="227"/>
      <c r="B17" s="172" t="s">
        <v>239</v>
      </c>
      <c r="C17" s="173" t="s">
        <v>167</v>
      </c>
      <c r="D17" s="227"/>
      <c r="E17" s="174">
        <v>3000</v>
      </c>
      <c r="F17" s="174"/>
      <c r="G17" s="175" t="s">
        <v>189</v>
      </c>
    </row>
    <row r="18" spans="1:7">
      <c r="A18" s="227"/>
      <c r="B18" s="172" t="s">
        <v>231</v>
      </c>
      <c r="C18" s="173" t="s">
        <v>162</v>
      </c>
      <c r="D18" s="227"/>
      <c r="E18" s="174">
        <v>350</v>
      </c>
      <c r="F18" s="174"/>
      <c r="G18" s="175" t="s">
        <v>180</v>
      </c>
    </row>
    <row r="19" spans="1:7">
      <c r="A19" s="227"/>
      <c r="B19" s="172" t="s">
        <v>229</v>
      </c>
      <c r="C19" s="173" t="s">
        <v>166</v>
      </c>
      <c r="D19" s="227"/>
      <c r="E19" s="174">
        <v>7950</v>
      </c>
      <c r="F19" s="174"/>
      <c r="G19" s="175" t="s">
        <v>190</v>
      </c>
    </row>
    <row r="20" spans="1:7">
      <c r="A20" s="227"/>
      <c r="B20" s="176" t="s">
        <v>230</v>
      </c>
      <c r="C20" s="177" t="s">
        <v>166</v>
      </c>
      <c r="D20" s="227"/>
      <c r="E20" s="178">
        <v>2750</v>
      </c>
      <c r="F20" s="174"/>
      <c r="G20" s="175" t="s">
        <v>190</v>
      </c>
    </row>
    <row r="21" spans="1:7">
      <c r="A21" s="227"/>
      <c r="B21" s="172" t="s">
        <v>230</v>
      </c>
      <c r="C21" s="173" t="s">
        <v>166</v>
      </c>
      <c r="D21" s="227"/>
      <c r="E21" s="174">
        <v>310</v>
      </c>
      <c r="F21" s="174"/>
      <c r="G21" s="175" t="s">
        <v>191</v>
      </c>
    </row>
    <row r="22" spans="1:7">
      <c r="A22" s="227"/>
      <c r="B22" s="172" t="s">
        <v>232</v>
      </c>
      <c r="C22" s="173" t="s">
        <v>164</v>
      </c>
      <c r="D22" s="227"/>
      <c r="E22" s="174">
        <v>28600</v>
      </c>
      <c r="F22" s="174">
        <v>160000</v>
      </c>
      <c r="G22" s="175" t="s">
        <v>2</v>
      </c>
    </row>
    <row r="23" spans="1:7">
      <c r="A23" s="227"/>
      <c r="B23" s="172" t="s">
        <v>235</v>
      </c>
      <c r="C23" s="173" t="s">
        <v>164</v>
      </c>
      <c r="D23" s="227"/>
      <c r="E23" s="174">
        <v>200</v>
      </c>
      <c r="F23" s="174">
        <v>35000</v>
      </c>
      <c r="G23" s="175" t="s">
        <v>188</v>
      </c>
    </row>
    <row r="24" spans="1:7">
      <c r="A24" s="227"/>
      <c r="B24" s="172"/>
      <c r="C24" s="173"/>
      <c r="D24" s="227"/>
      <c r="E24" s="174"/>
      <c r="F24" s="174"/>
      <c r="G24" s="175"/>
    </row>
    <row r="25" spans="1:7">
      <c r="A25" s="227"/>
      <c r="B25" s="172"/>
      <c r="C25" s="173"/>
      <c r="D25" s="227"/>
      <c r="E25" s="174"/>
      <c r="F25" s="174"/>
      <c r="G25" s="175"/>
    </row>
    <row r="26" spans="1:7">
      <c r="A26" s="227"/>
      <c r="B26" s="179"/>
      <c r="C26" s="180"/>
      <c r="D26" s="227"/>
      <c r="E26" s="181"/>
      <c r="F26" s="181"/>
      <c r="G26" s="182"/>
    </row>
    <row r="27" spans="1:7">
      <c r="A27" s="227"/>
      <c r="B27" s="172"/>
      <c r="C27" s="173"/>
      <c r="D27" s="227"/>
      <c r="E27" s="174"/>
      <c r="F27" s="174"/>
      <c r="G27" s="175"/>
    </row>
    <row r="28" spans="1:7">
      <c r="A28" s="227"/>
      <c r="B28" s="172"/>
      <c r="C28" s="173"/>
      <c r="D28" s="227"/>
      <c r="E28" s="174"/>
      <c r="F28" s="174"/>
      <c r="G28" s="175"/>
    </row>
    <row r="29" spans="1:7">
      <c r="A29" s="227"/>
      <c r="B29" s="172"/>
      <c r="C29" s="173"/>
      <c r="D29" s="227"/>
      <c r="E29" s="174"/>
      <c r="F29" s="174"/>
      <c r="G29" s="175"/>
    </row>
    <row r="30" spans="1:7">
      <c r="A30" s="227"/>
      <c r="B30" s="172"/>
      <c r="C30" s="173"/>
      <c r="D30" s="227"/>
      <c r="E30" s="174"/>
      <c r="F30" s="174"/>
      <c r="G30" s="175"/>
    </row>
    <row r="31" spans="1:7">
      <c r="A31" s="227"/>
      <c r="B31" s="172"/>
      <c r="C31" s="173"/>
      <c r="D31" s="227"/>
      <c r="E31" s="174"/>
      <c r="F31" s="174"/>
      <c r="G31" s="175"/>
    </row>
    <row r="32" spans="1:7">
      <c r="A32" s="227"/>
      <c r="B32" s="176"/>
      <c r="C32" s="177"/>
      <c r="D32" s="227"/>
      <c r="E32" s="178"/>
      <c r="F32" s="174"/>
      <c r="G32" s="175"/>
    </row>
    <row r="33" spans="1:7">
      <c r="A33" s="227"/>
      <c r="B33" s="172"/>
      <c r="C33" s="173"/>
      <c r="D33" s="227"/>
      <c r="E33" s="174"/>
      <c r="F33" s="174"/>
      <c r="G33" s="175"/>
    </row>
    <row r="34" spans="1:7">
      <c r="A34" s="227"/>
      <c r="B34" s="172"/>
      <c r="C34" s="173"/>
      <c r="D34" s="227"/>
      <c r="E34" s="174"/>
      <c r="F34" s="174"/>
      <c r="G34" s="175"/>
    </row>
    <row r="35" spans="1:7">
      <c r="A35" s="227"/>
      <c r="B35" s="172"/>
      <c r="C35" s="173"/>
      <c r="D35" s="227"/>
      <c r="E35" s="174"/>
      <c r="F35" s="174"/>
      <c r="G35" s="175"/>
    </row>
    <row r="36" spans="1:7">
      <c r="A36" s="227"/>
      <c r="B36" s="172"/>
      <c r="C36" s="173"/>
      <c r="D36" s="227"/>
      <c r="E36" s="174"/>
      <c r="F36" s="174"/>
      <c r="G36" s="175"/>
    </row>
    <row r="37" spans="1:7">
      <c r="A37" s="227"/>
      <c r="B37" s="172"/>
      <c r="C37" s="173"/>
      <c r="D37" s="227"/>
      <c r="E37" s="174"/>
      <c r="F37" s="174"/>
      <c r="G37" s="175"/>
    </row>
    <row r="38" spans="1:7">
      <c r="A38" s="227"/>
      <c r="B38" s="172"/>
      <c r="C38" s="173"/>
      <c r="D38" s="227"/>
      <c r="E38" s="174"/>
      <c r="F38" s="174"/>
      <c r="G38" s="175"/>
    </row>
    <row r="39" spans="1:7">
      <c r="A39" s="227"/>
      <c r="B39" s="179"/>
      <c r="C39" s="180"/>
      <c r="D39" s="227"/>
      <c r="E39" s="181"/>
      <c r="F39" s="181"/>
      <c r="G39" s="182"/>
    </row>
    <row r="40" spans="1:7">
      <c r="A40" s="227"/>
      <c r="B40" s="172"/>
      <c r="C40" s="173"/>
      <c r="D40" s="227"/>
      <c r="E40" s="174"/>
      <c r="F40" s="174"/>
      <c r="G40" s="175"/>
    </row>
    <row r="41" spans="1:7">
      <c r="A41" s="227"/>
      <c r="B41" s="172"/>
      <c r="C41" s="173"/>
      <c r="D41" s="227"/>
      <c r="E41" s="174"/>
      <c r="F41" s="174"/>
      <c r="G41" s="175"/>
    </row>
    <row r="42" spans="1:7">
      <c r="A42" s="227"/>
      <c r="B42" s="172"/>
      <c r="C42" s="173"/>
      <c r="D42" s="227"/>
      <c r="E42" s="174"/>
      <c r="F42" s="174"/>
      <c r="G42" s="175"/>
    </row>
    <row r="43" spans="1:7">
      <c r="A43" s="227"/>
      <c r="B43" s="172"/>
      <c r="C43" s="173"/>
      <c r="D43" s="227"/>
      <c r="E43" s="174"/>
      <c r="F43" s="174"/>
      <c r="G43" s="175"/>
    </row>
    <row r="44" spans="1:7">
      <c r="A44" s="227"/>
      <c r="B44" s="172"/>
      <c r="C44" s="173"/>
      <c r="D44" s="227"/>
      <c r="E44" s="174"/>
      <c r="F44" s="174"/>
      <c r="G44" s="175"/>
    </row>
    <row r="45" spans="1:7">
      <c r="A45" s="227"/>
      <c r="B45" s="176"/>
      <c r="C45" s="177"/>
      <c r="D45" s="227"/>
      <c r="E45" s="178"/>
      <c r="F45" s="174"/>
      <c r="G45" s="175"/>
    </row>
    <row r="46" spans="1:7">
      <c r="A46" s="227"/>
      <c r="B46" s="172"/>
      <c r="C46" s="173"/>
      <c r="D46" s="227"/>
      <c r="E46" s="174"/>
      <c r="F46" s="174"/>
      <c r="G46" s="175"/>
    </row>
    <row r="47" spans="1:7">
      <c r="A47" s="227"/>
      <c r="B47" s="172"/>
      <c r="C47" s="173"/>
      <c r="D47" s="227"/>
      <c r="E47" s="174"/>
      <c r="F47" s="174"/>
      <c r="G47" s="175"/>
    </row>
    <row r="48" spans="1:7">
      <c r="A48" s="227"/>
      <c r="B48" s="172"/>
      <c r="C48" s="173"/>
      <c r="D48" s="227"/>
      <c r="E48" s="174"/>
      <c r="F48" s="174"/>
      <c r="G48" s="175"/>
    </row>
    <row r="49" spans="1:7">
      <c r="A49" s="227"/>
      <c r="B49" s="172"/>
      <c r="C49" s="173"/>
      <c r="D49" s="227"/>
      <c r="E49" s="174"/>
      <c r="F49" s="174"/>
      <c r="G49" s="175"/>
    </row>
    <row r="50" spans="1:7">
      <c r="A50" s="227"/>
      <c r="B50" s="172"/>
      <c r="C50" s="173"/>
      <c r="D50" s="227"/>
      <c r="E50" s="174"/>
      <c r="F50" s="174"/>
      <c r="G50" s="175"/>
    </row>
    <row r="51" spans="1:7">
      <c r="A51" s="227"/>
      <c r="B51" s="172"/>
      <c r="C51" s="173"/>
      <c r="D51" s="227"/>
      <c r="E51" s="174"/>
      <c r="F51" s="174"/>
      <c r="G51" s="175"/>
    </row>
    <row r="52" spans="1:7">
      <c r="A52" s="227"/>
      <c r="B52" s="179"/>
      <c r="C52" s="180"/>
      <c r="D52" s="227"/>
      <c r="E52" s="181"/>
      <c r="F52" s="181"/>
      <c r="G52" s="182"/>
    </row>
    <row r="53" spans="1:7">
      <c r="A53" s="227"/>
      <c r="B53" s="172"/>
      <c r="C53" s="173"/>
      <c r="D53" s="227"/>
      <c r="E53" s="174"/>
      <c r="F53" s="174"/>
      <c r="G53" s="175"/>
    </row>
    <row r="54" spans="1:7">
      <c r="A54" s="227"/>
      <c r="B54" s="172"/>
      <c r="C54" s="173"/>
      <c r="D54" s="227"/>
      <c r="E54" s="174"/>
      <c r="F54" s="174"/>
      <c r="G54" s="175"/>
    </row>
    <row r="55" spans="1:7">
      <c r="A55" s="227"/>
      <c r="B55" s="172"/>
      <c r="C55" s="173"/>
      <c r="D55" s="227"/>
      <c r="E55" s="174"/>
      <c r="F55" s="174"/>
      <c r="G55" s="175"/>
    </row>
    <row r="56" spans="1:7">
      <c r="A56" s="227"/>
      <c r="B56" s="172"/>
      <c r="C56" s="173"/>
      <c r="D56" s="227"/>
      <c r="E56" s="174"/>
      <c r="F56" s="174"/>
      <c r="G56" s="175"/>
    </row>
    <row r="57" spans="1:7">
      <c r="A57" s="227"/>
      <c r="B57" s="172"/>
      <c r="C57" s="173"/>
      <c r="D57" s="227"/>
      <c r="E57" s="174"/>
      <c r="F57" s="174"/>
      <c r="G57" s="175"/>
    </row>
    <row r="58" spans="1:7">
      <c r="A58" s="227"/>
      <c r="B58" s="172"/>
      <c r="C58" s="173"/>
      <c r="D58" s="227"/>
      <c r="E58" s="174"/>
      <c r="F58" s="174"/>
      <c r="G58" s="175"/>
    </row>
    <row r="59" spans="1:7">
      <c r="A59" s="227"/>
      <c r="B59" s="176"/>
      <c r="C59" s="177"/>
      <c r="D59" s="227"/>
      <c r="E59" s="178"/>
      <c r="F59" s="174"/>
      <c r="G59" s="175"/>
    </row>
    <row r="60" spans="1:7">
      <c r="A60" s="227"/>
      <c r="B60" s="172"/>
      <c r="C60" s="173"/>
      <c r="D60" s="227"/>
      <c r="E60" s="174"/>
      <c r="F60" s="174"/>
      <c r="G60" s="175"/>
    </row>
    <row r="61" spans="1:7">
      <c r="A61" s="227"/>
      <c r="B61" s="172"/>
      <c r="C61" s="173"/>
      <c r="D61" s="227"/>
      <c r="E61" s="174"/>
      <c r="F61" s="174"/>
      <c r="G61" s="175"/>
    </row>
    <row r="62" spans="1:7">
      <c r="A62" s="227"/>
      <c r="B62" s="172"/>
      <c r="C62" s="173"/>
      <c r="D62" s="227"/>
      <c r="E62" s="174"/>
      <c r="F62" s="174"/>
      <c r="G62" s="175"/>
    </row>
    <row r="63" spans="1:7">
      <c r="A63" s="227"/>
      <c r="B63" s="172"/>
      <c r="C63" s="173"/>
      <c r="D63" s="227"/>
      <c r="E63" s="174"/>
      <c r="F63" s="174"/>
      <c r="G63" s="175"/>
    </row>
    <row r="64" spans="1:7">
      <c r="A64" s="227"/>
      <c r="B64" s="172"/>
      <c r="C64" s="173"/>
      <c r="D64" s="227"/>
      <c r="E64" s="174"/>
      <c r="F64" s="174"/>
      <c r="G64" s="175"/>
    </row>
    <row r="65" spans="1:7">
      <c r="A65" s="227"/>
      <c r="B65" s="172"/>
      <c r="C65" s="173"/>
      <c r="D65" s="227"/>
      <c r="E65" s="174"/>
      <c r="F65" s="174"/>
      <c r="G65" s="175"/>
    </row>
    <row r="66" spans="1:7">
      <c r="A66" s="227"/>
      <c r="B66" s="179"/>
      <c r="C66" s="180"/>
      <c r="D66" s="227"/>
      <c r="E66" s="181"/>
      <c r="F66" s="181"/>
      <c r="G66" s="182"/>
    </row>
    <row r="67" spans="1:7">
      <c r="A67" s="227"/>
      <c r="B67" s="172"/>
      <c r="C67" s="173"/>
      <c r="D67" s="227"/>
      <c r="E67" s="174"/>
      <c r="F67" s="174"/>
      <c r="G67" s="175"/>
    </row>
    <row r="68" spans="1:7">
      <c r="A68" s="227"/>
      <c r="B68" s="172"/>
      <c r="C68" s="173"/>
      <c r="D68" s="227"/>
      <c r="E68" s="174"/>
      <c r="F68" s="174"/>
      <c r="G68" s="175"/>
    </row>
    <row r="69" spans="1:7">
      <c r="A69" s="227"/>
      <c r="B69" s="172"/>
      <c r="C69" s="173"/>
      <c r="D69" s="227"/>
      <c r="E69" s="174"/>
      <c r="F69" s="174"/>
      <c r="G69" s="175"/>
    </row>
    <row r="70" spans="1:7">
      <c r="A70" s="227"/>
      <c r="B70" s="172"/>
      <c r="C70" s="173"/>
      <c r="D70" s="227"/>
      <c r="E70" s="174"/>
      <c r="F70" s="174"/>
      <c r="G70" s="175"/>
    </row>
    <row r="71" spans="1:7">
      <c r="A71" s="227"/>
      <c r="B71" s="172"/>
      <c r="C71" s="173"/>
      <c r="D71" s="227"/>
      <c r="E71" s="174"/>
      <c r="F71" s="174"/>
      <c r="G71" s="175"/>
    </row>
    <row r="72" spans="1:7">
      <c r="A72" s="227"/>
      <c r="B72" s="172"/>
      <c r="C72" s="173"/>
      <c r="D72" s="227"/>
      <c r="E72" s="174"/>
      <c r="F72" s="174"/>
      <c r="G72" s="175"/>
    </row>
    <row r="73" spans="1:7">
      <c r="A73" s="227"/>
      <c r="B73" s="176"/>
      <c r="C73" s="177"/>
      <c r="D73" s="227"/>
      <c r="E73" s="178"/>
      <c r="F73" s="174"/>
      <c r="G73" s="175"/>
    </row>
    <row r="74" spans="1:7">
      <c r="A74" s="227"/>
      <c r="B74" s="172"/>
      <c r="C74" s="173"/>
      <c r="D74" s="227"/>
      <c r="E74" s="174"/>
      <c r="F74" s="174"/>
      <c r="G74" s="175"/>
    </row>
    <row r="75" spans="1:7">
      <c r="A75" s="227"/>
      <c r="B75" s="172"/>
      <c r="C75" s="173"/>
      <c r="D75" s="227"/>
      <c r="E75" s="174"/>
      <c r="F75" s="174"/>
      <c r="G75" s="175"/>
    </row>
    <row r="76" spans="1:7">
      <c r="A76" s="227"/>
      <c r="B76" s="172"/>
      <c r="C76" s="173"/>
      <c r="D76" s="227"/>
      <c r="E76" s="174"/>
      <c r="F76" s="174"/>
      <c r="G76" s="175"/>
    </row>
    <row r="77" spans="1:7">
      <c r="A77" s="227"/>
      <c r="B77" s="172"/>
      <c r="C77" s="173"/>
      <c r="D77" s="227"/>
      <c r="E77" s="174"/>
      <c r="F77" s="174"/>
      <c r="G77" s="175"/>
    </row>
    <row r="78" spans="1:7">
      <c r="A78" s="227"/>
      <c r="B78" s="172"/>
      <c r="C78" s="173"/>
      <c r="D78" s="227"/>
      <c r="E78" s="174"/>
      <c r="F78" s="174"/>
      <c r="G78" s="175"/>
    </row>
    <row r="79" spans="1:7">
      <c r="A79" s="227"/>
      <c r="B79" s="172"/>
      <c r="C79" s="173"/>
      <c r="D79" s="227"/>
      <c r="E79" s="174"/>
      <c r="F79" s="174"/>
      <c r="G79" s="175"/>
    </row>
    <row r="80" spans="1:7">
      <c r="A80" s="227"/>
      <c r="B80" s="179"/>
      <c r="C80" s="180"/>
      <c r="D80" s="227"/>
      <c r="E80" s="181"/>
      <c r="F80" s="181"/>
      <c r="G80" s="182"/>
    </row>
    <row r="81" spans="1:7">
      <c r="A81" s="227"/>
      <c r="B81" s="172"/>
      <c r="C81" s="173"/>
      <c r="D81" s="227"/>
      <c r="E81" s="174"/>
      <c r="F81" s="174"/>
      <c r="G81" s="175"/>
    </row>
    <row r="82" spans="1:7">
      <c r="A82" s="227"/>
      <c r="B82" s="172"/>
      <c r="C82" s="173"/>
      <c r="D82" s="227"/>
      <c r="E82" s="174"/>
      <c r="F82" s="174"/>
      <c r="G82" s="175"/>
    </row>
    <row r="83" spans="1:7">
      <c r="A83" s="227"/>
      <c r="B83" s="172"/>
      <c r="C83" s="173"/>
      <c r="D83" s="227"/>
      <c r="E83" s="174"/>
      <c r="F83" s="174"/>
      <c r="G83" s="175"/>
    </row>
    <row r="84" spans="1:7">
      <c r="A84" s="227"/>
      <c r="B84" s="172"/>
      <c r="C84" s="173"/>
      <c r="D84" s="227"/>
      <c r="E84" s="174"/>
      <c r="F84" s="174"/>
      <c r="G84" s="175"/>
    </row>
    <row r="85" spans="1:7">
      <c r="A85" s="227"/>
      <c r="B85" s="172"/>
      <c r="C85" s="173"/>
      <c r="D85" s="227"/>
      <c r="E85" s="174"/>
      <c r="F85" s="174"/>
      <c r="G85" s="175"/>
    </row>
    <row r="86" spans="1:7">
      <c r="A86" s="227"/>
      <c r="B86" s="172"/>
      <c r="C86" s="173"/>
      <c r="D86" s="227"/>
      <c r="E86" s="174"/>
      <c r="F86" s="174"/>
      <c r="G86" s="175"/>
    </row>
    <row r="87" spans="1:7">
      <c r="A87" s="227"/>
      <c r="B87" s="176"/>
      <c r="C87" s="177"/>
      <c r="D87" s="227"/>
      <c r="E87" s="178"/>
      <c r="F87" s="174"/>
      <c r="G87" s="175"/>
    </row>
    <row r="88" spans="1:7">
      <c r="A88" s="227"/>
      <c r="B88" s="172"/>
      <c r="C88" s="173"/>
      <c r="D88" s="227"/>
      <c r="E88" s="174"/>
      <c r="F88" s="174"/>
      <c r="G88" s="175"/>
    </row>
    <row r="89" spans="1:7">
      <c r="A89" s="227"/>
      <c r="B89" s="172"/>
      <c r="C89" s="173"/>
      <c r="D89" s="227"/>
      <c r="E89" s="174"/>
      <c r="F89" s="174"/>
      <c r="G89" s="175"/>
    </row>
    <row r="90" spans="1:7">
      <c r="A90" s="227"/>
      <c r="B90" s="172"/>
      <c r="C90" s="173"/>
      <c r="D90" s="227"/>
      <c r="E90" s="174"/>
      <c r="F90" s="174"/>
      <c r="G90" s="175"/>
    </row>
    <row r="91" spans="1:7">
      <c r="A91" s="227"/>
      <c r="B91" s="172"/>
      <c r="C91" s="173"/>
      <c r="D91" s="227"/>
      <c r="E91" s="174"/>
      <c r="F91" s="174"/>
      <c r="G91" s="175"/>
    </row>
    <row r="92" spans="1:7">
      <c r="A92" s="227"/>
      <c r="B92" s="172"/>
      <c r="C92" s="173"/>
      <c r="D92" s="227"/>
      <c r="E92" s="174"/>
      <c r="F92" s="174"/>
      <c r="G92" s="175"/>
    </row>
    <row r="93" spans="1:7">
      <c r="A93" s="227"/>
      <c r="B93" s="172"/>
      <c r="C93" s="173"/>
      <c r="D93" s="227"/>
      <c r="E93" s="174"/>
      <c r="F93" s="174"/>
      <c r="G93" s="175"/>
    </row>
    <row r="94" spans="1:7">
      <c r="A94" s="227"/>
      <c r="B94" s="179"/>
      <c r="C94" s="180"/>
      <c r="D94" s="227"/>
      <c r="E94" s="181"/>
      <c r="F94" s="181"/>
      <c r="G94" s="182"/>
    </row>
    <row r="95" spans="1:7">
      <c r="A95" s="227"/>
      <c r="B95" s="172"/>
      <c r="C95" s="173"/>
      <c r="D95" s="227"/>
      <c r="E95" s="174"/>
      <c r="F95" s="174"/>
      <c r="G95" s="175"/>
    </row>
    <row r="96" spans="1:7">
      <c r="A96" s="227"/>
      <c r="B96" s="172"/>
      <c r="C96" s="173"/>
      <c r="D96" s="227"/>
      <c r="E96" s="174"/>
      <c r="F96" s="174"/>
      <c r="G96" s="175"/>
    </row>
    <row r="97" spans="1:7">
      <c r="A97" s="227"/>
      <c r="B97" s="172"/>
      <c r="C97" s="173"/>
      <c r="D97" s="227"/>
      <c r="E97" s="174"/>
      <c r="F97" s="174"/>
      <c r="G97" s="175"/>
    </row>
    <row r="98" spans="1:7">
      <c r="A98" s="227"/>
      <c r="B98" s="179"/>
      <c r="C98" s="180"/>
      <c r="D98" s="227"/>
      <c r="E98" s="181"/>
      <c r="F98" s="181"/>
      <c r="G98" s="182"/>
    </row>
    <row r="99" spans="1:7">
      <c r="A99" s="227"/>
      <c r="B99" s="176"/>
      <c r="C99" s="177"/>
      <c r="D99" s="227"/>
      <c r="E99" s="178"/>
      <c r="F99" s="178"/>
      <c r="G99" s="183"/>
    </row>
    <row r="100" spans="1:7">
      <c r="A100" s="227"/>
      <c r="B100" s="176"/>
      <c r="C100" s="177"/>
      <c r="D100" s="227"/>
      <c r="E100" s="178"/>
      <c r="F100" s="178"/>
      <c r="G100" s="183"/>
    </row>
    <row r="101" spans="1:7">
      <c r="A101" s="227"/>
      <c r="B101" s="176"/>
      <c r="C101" s="177"/>
      <c r="D101" s="227"/>
      <c r="E101" s="178"/>
      <c r="F101" s="178"/>
      <c r="G101" s="183"/>
    </row>
    <row r="102" spans="1:7">
      <c r="A102" s="227"/>
      <c r="B102" s="176"/>
      <c r="C102" s="177"/>
      <c r="D102" s="227"/>
      <c r="E102" s="178"/>
      <c r="F102" s="178"/>
      <c r="G102" s="183"/>
    </row>
    <row r="103" spans="1:7">
      <c r="A103" s="227"/>
      <c r="B103" s="176"/>
      <c r="C103" s="177"/>
      <c r="D103" s="227"/>
      <c r="E103" s="178"/>
      <c r="F103" s="178"/>
      <c r="G103" s="183"/>
    </row>
    <row r="104" spans="1:7">
      <c r="A104" s="227"/>
      <c r="B104" s="176"/>
      <c r="C104" s="177"/>
      <c r="D104" s="227"/>
      <c r="E104" s="178"/>
      <c r="F104" s="178"/>
      <c r="G104" s="183"/>
    </row>
    <row r="105" spans="1:7">
      <c r="A105" s="227"/>
      <c r="B105" s="176"/>
      <c r="C105" s="177"/>
      <c r="D105" s="227"/>
      <c r="E105" s="178"/>
      <c r="F105" s="178"/>
      <c r="G105" s="183"/>
    </row>
    <row r="106" spans="1:7">
      <c r="A106" s="227"/>
      <c r="B106" s="176"/>
      <c r="C106" s="177"/>
      <c r="D106" s="227"/>
      <c r="E106" s="178"/>
      <c r="F106" s="178"/>
      <c r="G106" s="183"/>
    </row>
    <row r="107" spans="1:7">
      <c r="A107" s="227"/>
      <c r="B107" s="176"/>
      <c r="C107" s="177"/>
      <c r="D107" s="227"/>
      <c r="E107" s="178"/>
      <c r="F107" s="178"/>
      <c r="G107" s="183"/>
    </row>
    <row r="108" spans="1:7">
      <c r="A108" s="227"/>
      <c r="B108" s="184"/>
      <c r="C108" s="185"/>
      <c r="D108" s="227"/>
      <c r="E108" s="186"/>
      <c r="F108" s="186"/>
      <c r="G108" s="187"/>
    </row>
    <row r="109" spans="1:7">
      <c r="A109" s="227"/>
      <c r="B109" s="172"/>
      <c r="C109" s="173"/>
      <c r="D109" s="227"/>
      <c r="E109" s="174"/>
      <c r="F109" s="174"/>
      <c r="G109" s="175"/>
    </row>
    <row r="110" spans="1:7">
      <c r="A110" s="227"/>
      <c r="B110" s="188"/>
      <c r="C110" s="189"/>
      <c r="D110" s="227"/>
      <c r="E110" s="190"/>
      <c r="F110" s="178"/>
      <c r="G110" s="183"/>
    </row>
    <row r="111" spans="1:7">
      <c r="A111" s="228"/>
      <c r="B111" s="176"/>
      <c r="C111" s="177"/>
      <c r="D111" s="228"/>
      <c r="E111" s="178"/>
      <c r="F111" s="178"/>
      <c r="G111" s="183"/>
    </row>
    <row r="112" spans="1:7">
      <c r="A112" s="229"/>
      <c r="B112" s="176"/>
      <c r="C112" s="177"/>
      <c r="D112" s="229"/>
      <c r="E112" s="178"/>
      <c r="F112" s="178"/>
      <c r="G112" s="183"/>
    </row>
    <row r="113" spans="1:7">
      <c r="A113" s="229"/>
      <c r="B113" s="176"/>
      <c r="C113" s="177"/>
      <c r="D113" s="229"/>
      <c r="E113" s="178"/>
      <c r="F113" s="178"/>
      <c r="G113" s="183"/>
    </row>
    <row r="114" spans="1:7">
      <c r="A114" s="229"/>
      <c r="B114" s="176"/>
      <c r="C114" s="177"/>
      <c r="D114" s="229"/>
      <c r="E114" s="178"/>
      <c r="F114" s="178"/>
      <c r="G114" s="183"/>
    </row>
    <row r="115" spans="1:7">
      <c r="A115" s="229"/>
      <c r="B115" s="176"/>
      <c r="C115" s="177"/>
      <c r="D115" s="229"/>
      <c r="E115" s="178"/>
      <c r="F115" s="178"/>
      <c r="G115" s="183"/>
    </row>
    <row r="116" spans="1:7">
      <c r="A116" s="229"/>
      <c r="B116" s="176"/>
      <c r="C116" s="177"/>
      <c r="D116" s="229"/>
      <c r="E116" s="178"/>
      <c r="F116" s="178"/>
      <c r="G116" s="183"/>
    </row>
    <row r="117" spans="1:7">
      <c r="A117" s="229"/>
      <c r="B117" s="176"/>
      <c r="C117" s="177"/>
      <c r="D117" s="229"/>
      <c r="E117" s="178"/>
      <c r="F117" s="178"/>
      <c r="G117" s="183"/>
    </row>
    <row r="118" spans="1:7">
      <c r="A118" s="229"/>
      <c r="B118" s="176"/>
      <c r="C118" s="177"/>
      <c r="D118" s="229"/>
      <c r="E118" s="178"/>
      <c r="F118" s="178"/>
      <c r="G118" s="183"/>
    </row>
    <row r="119" spans="1:7">
      <c r="A119" s="229"/>
      <c r="B119" s="176"/>
      <c r="C119" s="177"/>
      <c r="D119" s="229"/>
      <c r="E119" s="178"/>
      <c r="F119" s="178"/>
      <c r="G119" s="183"/>
    </row>
    <row r="120" spans="1:7">
      <c r="A120" s="229"/>
      <c r="B120" s="176"/>
      <c r="C120" s="177"/>
      <c r="D120" s="229"/>
      <c r="E120" s="178"/>
      <c r="F120" s="178"/>
      <c r="G120" s="183"/>
    </row>
    <row r="121" spans="1:7">
      <c r="A121" s="229"/>
      <c r="B121" s="176"/>
      <c r="C121" s="177"/>
      <c r="D121" s="229"/>
      <c r="E121" s="178"/>
      <c r="F121" s="178"/>
      <c r="G121" s="183"/>
    </row>
    <row r="122" spans="1:7">
      <c r="A122" s="229"/>
      <c r="B122" s="176"/>
      <c r="C122" s="177"/>
      <c r="D122" s="229"/>
      <c r="E122" s="178"/>
      <c r="F122" s="178"/>
      <c r="G122" s="183"/>
    </row>
    <row r="123" spans="1:7">
      <c r="A123" s="229"/>
      <c r="B123" s="176"/>
      <c r="C123" s="177"/>
      <c r="D123" s="229"/>
      <c r="E123" s="178"/>
      <c r="F123" s="178"/>
      <c r="G123" s="183"/>
    </row>
    <row r="124" spans="1:7">
      <c r="A124" s="229"/>
      <c r="B124" s="176"/>
      <c r="C124" s="177"/>
      <c r="D124" s="229"/>
      <c r="E124" s="178"/>
      <c r="F124" s="178"/>
      <c r="G124" s="183"/>
    </row>
    <row r="125" spans="1:7">
      <c r="A125" s="229"/>
      <c r="B125" s="176"/>
      <c r="C125" s="177"/>
      <c r="D125" s="229"/>
      <c r="E125" s="178"/>
      <c r="F125" s="178"/>
      <c r="G125" s="183"/>
    </row>
    <row r="126" spans="1:7">
      <c r="A126" s="229"/>
      <c r="B126" s="184"/>
      <c r="C126" s="185"/>
      <c r="D126" s="229"/>
      <c r="E126" s="186"/>
      <c r="F126" s="186"/>
      <c r="G126" s="187"/>
    </row>
    <row r="127" spans="1:7">
      <c r="A127" s="228"/>
      <c r="B127" s="191"/>
      <c r="C127" s="192"/>
      <c r="D127" s="228"/>
      <c r="E127" s="193"/>
      <c r="F127" s="190"/>
      <c r="G127" s="194"/>
    </row>
    <row r="128" spans="1:7">
      <c r="A128" s="229"/>
      <c r="B128" s="176"/>
      <c r="C128" s="177"/>
      <c r="D128" s="229"/>
      <c r="E128" s="178"/>
      <c r="F128" s="178"/>
      <c r="G128" s="183"/>
    </row>
    <row r="129" spans="1:7">
      <c r="A129" s="229"/>
      <c r="B129" s="176"/>
      <c r="C129" s="177"/>
      <c r="D129" s="229"/>
      <c r="E129" s="178"/>
      <c r="F129" s="178"/>
      <c r="G129" s="183"/>
    </row>
    <row r="130" spans="1:7">
      <c r="A130" s="229"/>
      <c r="B130" s="176"/>
      <c r="C130" s="177"/>
      <c r="D130" s="229"/>
      <c r="E130" s="178"/>
      <c r="F130" s="178"/>
      <c r="G130" s="183"/>
    </row>
    <row r="131" spans="1:7">
      <c r="A131" s="229"/>
      <c r="B131" s="176"/>
      <c r="C131" s="177"/>
      <c r="D131" s="229"/>
      <c r="E131" s="178"/>
      <c r="F131" s="178"/>
      <c r="G131" s="183"/>
    </row>
    <row r="132" spans="1:7">
      <c r="A132" s="229"/>
      <c r="B132" s="176"/>
      <c r="C132" s="177"/>
      <c r="D132" s="229"/>
      <c r="E132" s="178"/>
      <c r="F132" s="178"/>
      <c r="G132" s="183"/>
    </row>
    <row r="133" spans="1:7">
      <c r="A133" s="229"/>
      <c r="B133" s="176"/>
      <c r="C133" s="177"/>
      <c r="D133" s="229"/>
      <c r="E133" s="178"/>
      <c r="F133" s="178"/>
      <c r="G133" s="183"/>
    </row>
    <row r="134" spans="1:7">
      <c r="A134" s="229"/>
      <c r="B134" s="176"/>
      <c r="C134" s="177"/>
      <c r="D134" s="229"/>
      <c r="E134" s="178"/>
      <c r="F134" s="178"/>
      <c r="G134" s="183"/>
    </row>
    <row r="135" spans="1:7">
      <c r="A135" s="229"/>
      <c r="B135" s="176"/>
      <c r="C135" s="177"/>
      <c r="D135" s="229"/>
      <c r="E135" s="178"/>
      <c r="F135" s="178"/>
      <c r="G135" s="183"/>
    </row>
    <row r="136" spans="1:7">
      <c r="A136" s="229"/>
      <c r="B136" s="176"/>
      <c r="C136" s="177"/>
      <c r="D136" s="229"/>
      <c r="E136" s="178"/>
      <c r="F136" s="178"/>
      <c r="G136" s="183"/>
    </row>
    <row r="137" spans="1:7">
      <c r="A137" s="229"/>
      <c r="B137" s="176"/>
      <c r="C137" s="177"/>
      <c r="D137" s="229"/>
      <c r="E137" s="178"/>
      <c r="F137" s="178"/>
      <c r="G137" s="183"/>
    </row>
    <row r="138" spans="1:7">
      <c r="A138" s="229"/>
      <c r="B138" s="176"/>
      <c r="C138" s="177"/>
      <c r="D138" s="229"/>
      <c r="E138" s="178"/>
      <c r="F138" s="178"/>
      <c r="G138" s="183"/>
    </row>
    <row r="139" spans="1:7">
      <c r="A139" s="229"/>
      <c r="B139" s="176"/>
      <c r="C139" s="177"/>
      <c r="D139" s="229"/>
      <c r="E139" s="178"/>
      <c r="F139" s="178"/>
      <c r="G139" s="183"/>
    </row>
    <row r="140" spans="1:7">
      <c r="A140" s="229"/>
      <c r="B140" s="176"/>
      <c r="C140" s="177"/>
      <c r="D140" s="229"/>
      <c r="E140" s="178"/>
      <c r="F140" s="178"/>
      <c r="G140" s="183"/>
    </row>
    <row r="141" spans="1:7">
      <c r="A141" s="229"/>
      <c r="B141" s="176"/>
      <c r="C141" s="177"/>
      <c r="D141" s="229"/>
      <c r="E141" s="178"/>
      <c r="F141" s="178"/>
      <c r="G141" s="183"/>
    </row>
    <row r="142" spans="1:7">
      <c r="A142" s="229"/>
      <c r="B142" s="176"/>
      <c r="C142" s="177"/>
      <c r="D142" s="229"/>
      <c r="E142" s="178"/>
      <c r="F142" s="178"/>
      <c r="G142" s="183"/>
    </row>
    <row r="143" spans="1:7">
      <c r="A143" s="229"/>
      <c r="B143" s="176"/>
      <c r="C143" s="177"/>
      <c r="D143" s="229"/>
      <c r="E143" s="178"/>
      <c r="F143" s="178"/>
      <c r="G143" s="183"/>
    </row>
    <row r="144" spans="1:7">
      <c r="A144" s="229"/>
      <c r="B144" s="176"/>
      <c r="C144" s="177"/>
      <c r="D144" s="229"/>
      <c r="E144" s="178"/>
      <c r="F144" s="178"/>
      <c r="G144" s="183"/>
    </row>
    <row r="145" spans="1:7">
      <c r="A145" s="229"/>
      <c r="B145" s="176"/>
      <c r="C145" s="177"/>
      <c r="D145" s="229"/>
      <c r="E145" s="178"/>
      <c r="F145" s="178"/>
      <c r="G145" s="183"/>
    </row>
    <row r="146" spans="1:7">
      <c r="A146" s="229"/>
      <c r="B146" s="176"/>
      <c r="C146" s="177"/>
      <c r="D146" s="229"/>
      <c r="E146" s="178"/>
      <c r="F146" s="178"/>
      <c r="G146" s="183"/>
    </row>
    <row r="147" spans="1:7">
      <c r="A147" s="229"/>
      <c r="B147" s="176"/>
      <c r="C147" s="177"/>
      <c r="D147" s="229"/>
      <c r="E147" s="178"/>
      <c r="F147" s="178"/>
      <c r="G147" s="183"/>
    </row>
    <row r="148" spans="1:7">
      <c r="A148" s="229"/>
      <c r="B148" s="176"/>
      <c r="C148" s="177"/>
      <c r="D148" s="229"/>
      <c r="E148" s="178"/>
      <c r="F148" s="178"/>
      <c r="G148" s="183"/>
    </row>
    <row r="149" spans="1:7">
      <c r="A149" s="229"/>
      <c r="B149" s="176"/>
      <c r="C149" s="177"/>
      <c r="D149" s="229"/>
      <c r="E149" s="178"/>
      <c r="F149" s="178"/>
      <c r="G149" s="183"/>
    </row>
    <row r="150" spans="1:7">
      <c r="A150" s="229"/>
      <c r="B150" s="176"/>
      <c r="C150" s="177"/>
      <c r="D150" s="229"/>
      <c r="E150" s="178"/>
      <c r="F150" s="178"/>
      <c r="G150" s="183"/>
    </row>
    <row r="151" spans="1:7">
      <c r="A151" s="229"/>
      <c r="B151" s="176"/>
      <c r="C151" s="177"/>
      <c r="D151" s="229"/>
      <c r="E151" s="178"/>
      <c r="F151" s="178"/>
      <c r="G151" s="183"/>
    </row>
    <row r="152" spans="1:7">
      <c r="A152" s="229"/>
      <c r="B152" s="176"/>
      <c r="C152" s="177"/>
      <c r="D152" s="229"/>
      <c r="E152" s="178"/>
      <c r="F152" s="178"/>
      <c r="G152" s="183"/>
    </row>
    <row r="153" spans="1:7">
      <c r="A153" s="229"/>
      <c r="B153" s="176"/>
      <c r="C153" s="177"/>
      <c r="D153" s="229"/>
      <c r="E153" s="178"/>
      <c r="F153" s="178"/>
      <c r="G153" s="183"/>
    </row>
    <row r="154" spans="1:7">
      <c r="A154" s="229"/>
      <c r="B154" s="176"/>
      <c r="C154" s="177"/>
      <c r="D154" s="229"/>
      <c r="E154" s="178"/>
      <c r="F154" s="178"/>
      <c r="G154" s="183"/>
    </row>
    <row r="155" spans="1:7">
      <c r="A155" s="229"/>
      <c r="B155" s="176"/>
      <c r="C155" s="177"/>
      <c r="D155" s="229"/>
      <c r="E155" s="178"/>
      <c r="F155" s="178"/>
      <c r="G155" s="183"/>
    </row>
    <row r="156" spans="1:7">
      <c r="A156" s="229"/>
      <c r="B156" s="176"/>
      <c r="C156" s="177"/>
      <c r="D156" s="229"/>
      <c r="E156" s="178"/>
      <c r="F156" s="178"/>
      <c r="G156" s="183"/>
    </row>
    <row r="157" spans="1:7">
      <c r="A157" s="229"/>
      <c r="B157" s="176"/>
      <c r="C157" s="177"/>
      <c r="D157" s="229"/>
      <c r="E157" s="178"/>
      <c r="F157" s="178"/>
      <c r="G157" s="183"/>
    </row>
    <row r="158" spans="1:7">
      <c r="A158" s="229"/>
      <c r="B158" s="176"/>
      <c r="C158" s="177"/>
      <c r="D158" s="229"/>
      <c r="E158" s="178"/>
      <c r="F158" s="178"/>
      <c r="G158" s="183"/>
    </row>
    <row r="159" spans="1:7">
      <c r="A159" s="229"/>
      <c r="B159" s="176"/>
      <c r="C159" s="177"/>
      <c r="D159" s="229"/>
      <c r="E159" s="178"/>
      <c r="F159" s="178"/>
      <c r="G159" s="183"/>
    </row>
    <row r="160" spans="1:7">
      <c r="A160" s="229"/>
      <c r="B160" s="176"/>
      <c r="C160" s="177"/>
      <c r="D160" s="229"/>
      <c r="E160" s="178"/>
      <c r="F160" s="178"/>
      <c r="G160" s="183"/>
    </row>
    <row r="161" spans="1:7">
      <c r="A161" s="229"/>
      <c r="B161" s="176"/>
      <c r="C161" s="177"/>
      <c r="D161" s="229"/>
      <c r="E161" s="178"/>
      <c r="F161" s="178"/>
      <c r="G161" s="183"/>
    </row>
    <row r="162" spans="1:7">
      <c r="A162" s="229"/>
      <c r="B162" s="176"/>
      <c r="C162" s="177"/>
      <c r="D162" s="229"/>
      <c r="E162" s="178"/>
      <c r="F162" s="178"/>
      <c r="G162" s="183"/>
    </row>
    <row r="163" spans="1:7">
      <c r="A163" s="229"/>
      <c r="B163" s="176"/>
      <c r="C163" s="177"/>
      <c r="D163" s="229"/>
      <c r="E163" s="178"/>
      <c r="F163" s="178"/>
      <c r="G163" s="183"/>
    </row>
    <row r="164" spans="1:7">
      <c r="A164" s="229"/>
      <c r="B164" s="176"/>
      <c r="C164" s="177"/>
      <c r="D164" s="229"/>
      <c r="E164" s="178"/>
      <c r="F164" s="178"/>
      <c r="G164" s="183"/>
    </row>
    <row r="165" spans="1:7">
      <c r="A165" s="229"/>
      <c r="B165" s="176"/>
      <c r="C165" s="177"/>
      <c r="D165" s="229"/>
      <c r="E165" s="178"/>
      <c r="F165" s="178"/>
      <c r="G165" s="183"/>
    </row>
    <row r="166" spans="1:7">
      <c r="A166" s="229"/>
      <c r="B166" s="176"/>
      <c r="C166" s="177"/>
      <c r="D166" s="229"/>
      <c r="E166" s="178"/>
      <c r="F166" s="178"/>
      <c r="G166" s="183"/>
    </row>
    <row r="167" spans="1:7">
      <c r="A167" s="229"/>
      <c r="B167" s="176"/>
      <c r="C167" s="177"/>
      <c r="D167" s="229"/>
      <c r="E167" s="178"/>
      <c r="F167" s="178"/>
      <c r="G167" s="183"/>
    </row>
    <row r="168" spans="1:7">
      <c r="A168" s="229"/>
      <c r="B168" s="176"/>
      <c r="C168" s="177"/>
      <c r="D168" s="229"/>
      <c r="E168" s="178"/>
      <c r="F168" s="178"/>
      <c r="G168" s="183"/>
    </row>
    <row r="169" spans="1:7">
      <c r="A169" s="229"/>
      <c r="B169" s="176"/>
      <c r="C169" s="177"/>
      <c r="D169" s="229"/>
      <c r="E169" s="178"/>
      <c r="F169" s="178"/>
      <c r="G169" s="183"/>
    </row>
    <row r="170" spans="1:7">
      <c r="A170" s="229"/>
      <c r="B170" s="176"/>
      <c r="C170" s="177"/>
      <c r="D170" s="229"/>
      <c r="E170" s="178"/>
      <c r="F170" s="178"/>
      <c r="G170" s="183"/>
    </row>
    <row r="171" spans="1:7">
      <c r="A171" s="229"/>
      <c r="B171" s="176"/>
      <c r="C171" s="177"/>
      <c r="D171" s="229"/>
      <c r="E171" s="178"/>
      <c r="F171" s="178"/>
      <c r="G171" s="183"/>
    </row>
    <row r="172" spans="1:7">
      <c r="A172" s="229"/>
      <c r="B172" s="176"/>
      <c r="C172" s="177"/>
      <c r="D172" s="229"/>
      <c r="E172" s="178"/>
      <c r="F172" s="178"/>
      <c r="G172" s="183"/>
    </row>
    <row r="173" spans="1:7">
      <c r="A173" s="229"/>
      <c r="B173" s="176"/>
      <c r="C173" s="177"/>
      <c r="D173" s="229"/>
      <c r="E173" s="178"/>
      <c r="F173" s="178"/>
      <c r="G173" s="183"/>
    </row>
    <row r="174" spans="1:7">
      <c r="A174" s="229"/>
      <c r="B174" s="176"/>
      <c r="C174" s="177"/>
      <c r="D174" s="229"/>
      <c r="E174" s="178"/>
      <c r="F174" s="178"/>
      <c r="G174" s="183"/>
    </row>
    <row r="175" spans="1:7">
      <c r="A175" s="229"/>
      <c r="B175" s="176"/>
      <c r="C175" s="177"/>
      <c r="D175" s="229"/>
      <c r="E175" s="178"/>
      <c r="F175" s="178"/>
      <c r="G175" s="183"/>
    </row>
    <row r="176" spans="1:7">
      <c r="A176" s="229"/>
      <c r="B176" s="176"/>
      <c r="C176" s="177"/>
      <c r="D176" s="229"/>
      <c r="E176" s="178"/>
      <c r="F176" s="178"/>
      <c r="G176" s="183"/>
    </row>
    <row r="177" spans="1:7">
      <c r="A177" s="229"/>
      <c r="B177" s="176"/>
      <c r="C177" s="177"/>
      <c r="D177" s="229"/>
      <c r="E177" s="178"/>
      <c r="F177" s="178"/>
      <c r="G177" s="183"/>
    </row>
    <row r="178" spans="1:7">
      <c r="A178" s="229"/>
      <c r="B178" s="176"/>
      <c r="C178" s="177"/>
      <c r="D178" s="229"/>
      <c r="E178" s="178"/>
      <c r="F178" s="178"/>
      <c r="G178" s="183"/>
    </row>
    <row r="179" spans="1:7">
      <c r="A179" s="229"/>
      <c r="B179" s="176"/>
      <c r="C179" s="177"/>
      <c r="D179" s="229"/>
      <c r="E179" s="178"/>
      <c r="F179" s="178"/>
      <c r="G179" s="183"/>
    </row>
    <row r="180" spans="1:7">
      <c r="A180" s="229"/>
      <c r="B180" s="176"/>
      <c r="C180" s="177"/>
      <c r="D180" s="229"/>
      <c r="E180" s="178"/>
      <c r="F180" s="178"/>
      <c r="G180" s="183"/>
    </row>
    <row r="181" spans="1:7">
      <c r="A181" s="229"/>
      <c r="B181" s="176"/>
      <c r="C181" s="177"/>
      <c r="D181" s="229"/>
      <c r="E181" s="178"/>
      <c r="F181" s="178"/>
      <c r="G181" s="183"/>
    </row>
    <row r="182" spans="1:7">
      <c r="A182" s="229"/>
      <c r="B182" s="176"/>
      <c r="C182" s="177"/>
      <c r="D182" s="229"/>
      <c r="E182" s="178"/>
      <c r="F182" s="178"/>
      <c r="G182" s="183"/>
    </row>
    <row r="183" spans="1:7">
      <c r="A183" s="229"/>
      <c r="B183" s="176"/>
      <c r="C183" s="177"/>
      <c r="D183" s="229"/>
      <c r="E183" s="178"/>
      <c r="F183" s="178"/>
      <c r="G183" s="183"/>
    </row>
    <row r="184" spans="1:7">
      <c r="A184" s="229"/>
      <c r="B184" s="176"/>
      <c r="C184" s="177"/>
      <c r="D184" s="229"/>
      <c r="E184" s="178"/>
      <c r="F184" s="178"/>
      <c r="G184" s="183"/>
    </row>
    <row r="185" spans="1:7">
      <c r="A185" s="229"/>
      <c r="B185" s="176"/>
      <c r="C185" s="177"/>
      <c r="D185" s="229"/>
      <c r="E185" s="178"/>
      <c r="F185" s="178"/>
      <c r="G185" s="183"/>
    </row>
    <row r="186" spans="1:7">
      <c r="A186" s="229"/>
      <c r="B186" s="176"/>
      <c r="C186" s="177"/>
      <c r="D186" s="229"/>
      <c r="E186" s="178"/>
      <c r="F186" s="178"/>
      <c r="G186" s="183"/>
    </row>
    <row r="187" spans="1:7">
      <c r="A187" s="229"/>
      <c r="B187" s="176"/>
      <c r="C187" s="177"/>
      <c r="D187" s="229"/>
      <c r="E187" s="178"/>
      <c r="F187" s="178"/>
      <c r="G187" s="183"/>
    </row>
    <row r="188" spans="1:7">
      <c r="A188" s="229"/>
      <c r="B188" s="176"/>
      <c r="C188" s="177"/>
      <c r="D188" s="229"/>
      <c r="E188" s="178"/>
      <c r="F188" s="178"/>
      <c r="G188" s="183"/>
    </row>
    <row r="189" spans="1:7">
      <c r="A189" s="229"/>
      <c r="B189" s="176"/>
      <c r="C189" s="177"/>
      <c r="D189" s="229"/>
      <c r="E189" s="178"/>
      <c r="F189" s="178"/>
      <c r="G189" s="183"/>
    </row>
    <row r="190" spans="1:7">
      <c r="A190" s="229"/>
      <c r="B190" s="176"/>
      <c r="C190" s="177"/>
      <c r="D190" s="229"/>
      <c r="E190" s="178"/>
      <c r="F190" s="178"/>
      <c r="G190" s="183"/>
    </row>
    <row r="191" spans="1:7">
      <c r="A191" s="229"/>
      <c r="B191" s="176"/>
      <c r="C191" s="177"/>
      <c r="D191" s="229"/>
      <c r="E191" s="178"/>
      <c r="F191" s="178"/>
      <c r="G191" s="183"/>
    </row>
    <row r="192" spans="1:7">
      <c r="A192" s="229"/>
      <c r="B192" s="176"/>
      <c r="C192" s="177"/>
      <c r="D192" s="229"/>
      <c r="E192" s="178"/>
      <c r="F192" s="178"/>
      <c r="G192" s="183"/>
    </row>
    <row r="193" spans="1:7">
      <c r="A193" s="229"/>
      <c r="B193" s="176"/>
      <c r="C193" s="177"/>
      <c r="D193" s="229"/>
      <c r="E193" s="178"/>
      <c r="F193" s="178"/>
      <c r="G193" s="183"/>
    </row>
    <row r="194" spans="1:7">
      <c r="A194" s="229"/>
      <c r="B194" s="176"/>
      <c r="C194" s="177"/>
      <c r="D194" s="229"/>
      <c r="E194" s="178"/>
      <c r="F194" s="178"/>
      <c r="G194" s="183"/>
    </row>
    <row r="195" spans="1:7">
      <c r="A195" s="229"/>
      <c r="B195" s="176"/>
      <c r="C195" s="177"/>
      <c r="D195" s="229"/>
      <c r="E195" s="178"/>
      <c r="F195" s="178"/>
      <c r="G195" s="183"/>
    </row>
    <row r="196" spans="1:7">
      <c r="A196" s="229"/>
      <c r="B196" s="176"/>
      <c r="C196" s="177"/>
      <c r="D196" s="229"/>
      <c r="E196" s="178"/>
      <c r="F196" s="178"/>
      <c r="G196" s="183"/>
    </row>
    <row r="197" spans="1:7">
      <c r="A197" s="229"/>
      <c r="B197" s="176"/>
      <c r="C197" s="177"/>
      <c r="D197" s="229"/>
      <c r="E197" s="178"/>
      <c r="F197" s="178"/>
      <c r="G197" s="183"/>
    </row>
    <row r="198" spans="1:7">
      <c r="A198" s="229"/>
      <c r="B198" s="176"/>
      <c r="C198" s="177"/>
      <c r="D198" s="229"/>
      <c r="E198" s="178"/>
      <c r="F198" s="178"/>
      <c r="G198" s="183"/>
    </row>
    <row r="199" spans="1:7">
      <c r="A199" s="229"/>
      <c r="B199" s="176"/>
      <c r="C199" s="177"/>
      <c r="D199" s="229"/>
      <c r="E199" s="178"/>
      <c r="F199" s="178"/>
      <c r="G199" s="183"/>
    </row>
    <row r="200" spans="1:7">
      <c r="A200" s="229"/>
      <c r="B200" s="176"/>
      <c r="C200" s="177"/>
      <c r="D200" s="229"/>
      <c r="E200" s="178"/>
      <c r="F200" s="178"/>
      <c r="G200" s="183"/>
    </row>
    <row r="201" spans="1:7">
      <c r="A201" s="229"/>
      <c r="B201" s="176"/>
      <c r="C201" s="177"/>
      <c r="D201" s="229"/>
      <c r="E201" s="178"/>
      <c r="F201" s="178"/>
      <c r="G201" s="183"/>
    </row>
    <row r="202" spans="1:7">
      <c r="A202" s="229"/>
      <c r="B202" s="176"/>
      <c r="C202" s="177"/>
      <c r="D202" s="229"/>
      <c r="E202" s="178"/>
      <c r="F202" s="178"/>
      <c r="G202" s="183"/>
    </row>
    <row r="203" spans="1:7">
      <c r="A203" s="229"/>
      <c r="B203" s="176"/>
      <c r="C203" s="177"/>
      <c r="D203" s="229"/>
      <c r="E203" s="178"/>
      <c r="F203" s="178"/>
      <c r="G203" s="183"/>
    </row>
    <row r="204" spans="1:7">
      <c r="A204" s="229"/>
      <c r="B204" s="176"/>
      <c r="C204" s="177"/>
      <c r="D204" s="229"/>
      <c r="E204" s="178"/>
      <c r="F204" s="178"/>
      <c r="G204" s="183"/>
    </row>
    <row r="205" spans="1:7">
      <c r="A205" s="229"/>
      <c r="B205" s="176"/>
      <c r="C205" s="177"/>
      <c r="D205" s="229"/>
      <c r="E205" s="178"/>
      <c r="F205" s="178"/>
      <c r="G205" s="183"/>
    </row>
    <row r="206" spans="1:7">
      <c r="A206" s="229"/>
      <c r="B206" s="176"/>
      <c r="C206" s="177"/>
      <c r="D206" s="229"/>
      <c r="E206" s="178"/>
      <c r="F206" s="178"/>
      <c r="G206" s="183"/>
    </row>
  </sheetData>
  <sheetProtection sheet="1" objects="1" scenarios="1" formatCells="0" formatColumns="0" formatRows="0" selectLockedCells="1"/>
  <mergeCells count="3">
    <mergeCell ref="B2:G2"/>
    <mergeCell ref="A4:C4"/>
    <mergeCell ref="I2:N6"/>
  </mergeCells>
  <dataValidations count="3">
    <dataValidation type="list" allowBlank="1" showInputMessage="1" showErrorMessage="1" sqref="B5" xr:uid="{00000000-0002-0000-0600-000000000000}">
      <formula1>ListeBanque_Plateforme</formula1>
    </dataValidation>
    <dataValidation type="list" allowBlank="1" showInputMessage="1" showErrorMessage="1" sqref="C7:C1048576 D207:D1048576" xr:uid="{00000000-0002-0000-0600-000001000000}">
      <formula1>Listeclasse</formula1>
    </dataValidation>
    <dataValidation type="list" allowBlank="1" showInputMessage="1" showErrorMessage="1" sqref="B7:B1048576" xr:uid="{00000000-0002-0000-0600-000003000000}">
      <formula1>Listeemplacementalpha</formula1>
    </dataValidation>
  </dataValidations>
  <pageMargins left="0.7" right="0.7" top="0.75" bottom="0.75" header="0.3" footer="0.3"/>
  <pageSetup paperSize="9"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2" id="{6CAAA300-F2A9-42BB-A3A8-D14D9C128AEB}">
            <xm:f>AND(C7&lt;&gt;"",ISNA(MATCH(C7,'Liste Classe d''actifs'!$B$8:$B$37,0)))</xm:f>
            <x14:dxf>
              <fill>
                <patternFill>
                  <bgColor rgb="FFFF0000"/>
                </patternFill>
              </fill>
            </x14:dxf>
          </x14:cfRule>
          <xm:sqref>C7:C206 C207:D1048576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
    <tabColor theme="7" tint="-0.249977111117893"/>
  </sheetPr>
  <dimension ref="A1:AA39"/>
  <sheetViews>
    <sheetView showGridLines="0" showRowColHeaders="0" zoomScale="80" zoomScaleNormal="80" workbookViewId="0"/>
  </sheetViews>
  <sheetFormatPr baseColWidth="10" defaultColWidth="11.5" defaultRowHeight="15"/>
  <cols>
    <col min="1" max="1" width="2.1640625" style="32" customWidth="1"/>
    <col min="2" max="2" width="10.1640625" style="32" customWidth="1"/>
    <col min="3" max="3" width="10.33203125" style="32" customWidth="1"/>
    <col min="4" max="4" width="1.83203125" style="32" customWidth="1"/>
    <col min="5" max="5" width="2.1640625" style="32" customWidth="1"/>
    <col min="6" max="8" width="8.83203125" style="32" customWidth="1"/>
    <col min="9" max="9" width="5.1640625" style="32" customWidth="1"/>
    <col min="10" max="12" width="8.83203125" style="32" customWidth="1"/>
    <col min="13" max="13" width="5.1640625" style="32" customWidth="1"/>
    <col min="14" max="15" width="8.83203125" style="32" customWidth="1"/>
    <col min="16" max="17" width="4.6640625" style="32" customWidth="1"/>
    <col min="18" max="18" width="5.1640625" style="32" customWidth="1"/>
    <col min="19" max="20" width="8.83203125" style="32" customWidth="1"/>
    <col min="21" max="21" width="8.6640625" style="32" customWidth="1"/>
    <col min="22" max="22" width="5.1640625" style="32" customWidth="1"/>
    <col min="23" max="25" width="8.83203125" style="32" customWidth="1"/>
    <col min="26" max="26" width="2.33203125" style="32" customWidth="1"/>
    <col min="27" max="16384" width="11.5" style="32"/>
  </cols>
  <sheetData>
    <row r="1" spans="1:26" ht="7.75" customHeight="1"/>
    <row r="2" spans="1:26" ht="40">
      <c r="F2" s="317" t="s">
        <v>139</v>
      </c>
      <c r="G2" s="317"/>
      <c r="H2" s="317"/>
      <c r="I2" s="317"/>
      <c r="J2" s="317"/>
      <c r="K2" s="317"/>
      <c r="L2" s="317"/>
      <c r="M2" s="317"/>
      <c r="N2" s="317"/>
      <c r="O2" s="317"/>
      <c r="P2" s="317"/>
      <c r="Q2" s="317"/>
      <c r="R2" s="317"/>
      <c r="S2" s="317"/>
      <c r="T2" s="317"/>
      <c r="U2" s="317"/>
      <c r="V2" s="317"/>
      <c r="W2" s="317"/>
      <c r="X2" s="317"/>
      <c r="Y2" s="318"/>
    </row>
    <row r="3" spans="1:26" ht="10.25" customHeight="1"/>
    <row r="4" spans="1:26" ht="2" customHeight="1">
      <c r="A4" s="30"/>
      <c r="B4" s="30"/>
      <c r="C4" s="30"/>
      <c r="E4" s="34"/>
      <c r="J4" s="36"/>
      <c r="K4" s="36"/>
      <c r="L4" s="36"/>
      <c r="M4" s="36"/>
      <c r="N4" s="36"/>
      <c r="Z4" s="35"/>
    </row>
    <row r="5" spans="1:26">
      <c r="A5" s="30"/>
      <c r="B5" s="30"/>
      <c r="C5" s="30"/>
      <c r="E5" s="34"/>
      <c r="Z5" s="35"/>
    </row>
    <row r="6" spans="1:26" ht="15" customHeight="1">
      <c r="A6" s="30"/>
      <c r="B6" s="320" t="s">
        <v>43</v>
      </c>
      <c r="C6" s="320"/>
      <c r="E6" s="34"/>
      <c r="I6" s="322" t="s">
        <v>41</v>
      </c>
      <c r="M6" s="322" t="s">
        <v>42</v>
      </c>
      <c r="R6" s="322" t="s">
        <v>41</v>
      </c>
      <c r="V6" s="322" t="s">
        <v>42</v>
      </c>
      <c r="Z6" s="35"/>
    </row>
    <row r="7" spans="1:26" ht="20.5" customHeight="1">
      <c r="A7" s="30"/>
      <c r="B7" s="31"/>
      <c r="C7" s="31"/>
      <c r="E7" s="34"/>
      <c r="F7" s="321">
        <f>'Aide budget'!Q8</f>
        <v>3500</v>
      </c>
      <c r="G7" s="321"/>
      <c r="I7" s="322"/>
      <c r="J7" s="321">
        <f>'Aide budget'!Q11</f>
        <v>1912</v>
      </c>
      <c r="K7" s="321"/>
      <c r="M7" s="322"/>
      <c r="N7" s="321">
        <f>F7-J7</f>
        <v>1588</v>
      </c>
      <c r="O7" s="321"/>
      <c r="P7" s="37"/>
      <c r="R7" s="322"/>
      <c r="S7" s="321">
        <f>'Aide budget'!Q17</f>
        <v>1588</v>
      </c>
      <c r="T7" s="321"/>
      <c r="V7" s="322"/>
      <c r="W7" s="321">
        <f>N7-S7</f>
        <v>0</v>
      </c>
      <c r="X7" s="321"/>
      <c r="Z7" s="35"/>
    </row>
    <row r="8" spans="1:26">
      <c r="A8" s="30"/>
      <c r="B8" s="30"/>
      <c r="C8" s="30"/>
      <c r="E8" s="34"/>
      <c r="Z8" s="35"/>
    </row>
    <row r="9" spans="1:26">
      <c r="A9" s="30"/>
      <c r="B9" s="30"/>
      <c r="C9" s="30"/>
      <c r="E9" s="34"/>
      <c r="Z9" s="35"/>
    </row>
    <row r="10" spans="1:26">
      <c r="B10" s="195"/>
      <c r="C10" s="196"/>
      <c r="E10" s="34"/>
      <c r="F10" s="38"/>
      <c r="N10" s="39"/>
      <c r="Z10" s="35"/>
    </row>
    <row r="11" spans="1:26" ht="13.25" customHeight="1">
      <c r="B11" s="197" t="s">
        <v>156</v>
      </c>
      <c r="C11" s="198"/>
      <c r="E11" s="34"/>
      <c r="Z11" s="35"/>
    </row>
    <row r="12" spans="1:26">
      <c r="B12" s="199"/>
      <c r="C12" s="198"/>
      <c r="E12" s="34"/>
      <c r="Z12" s="35"/>
    </row>
    <row r="13" spans="1:26" ht="16">
      <c r="B13" s="197" t="s">
        <v>157</v>
      </c>
      <c r="C13" s="198"/>
      <c r="E13" s="34"/>
      <c r="N13" s="323">
        <f>1-N19-N16</f>
        <v>0.40057142857142858</v>
      </c>
      <c r="O13" s="323"/>
      <c r="P13" s="323"/>
      <c r="Z13" s="35"/>
    </row>
    <row r="14" spans="1:26">
      <c r="B14" s="199"/>
      <c r="C14" s="198"/>
      <c r="E14" s="34"/>
      <c r="N14" s="40"/>
      <c r="Z14" s="35"/>
    </row>
    <row r="15" spans="1:26" ht="12.5" customHeight="1">
      <c r="B15" s="197" t="s">
        <v>158</v>
      </c>
      <c r="C15" s="198"/>
      <c r="E15" s="34"/>
      <c r="Z15" s="35"/>
    </row>
    <row r="16" spans="1:26" ht="16">
      <c r="B16" s="200"/>
      <c r="C16" s="201"/>
      <c r="E16" s="34"/>
      <c r="N16" s="324">
        <f>SUMIF('Saisie Budget-Investissement'!G8:G107,"Loisirs",'Saisie Budget-Investissement'!J8:J107)/F7</f>
        <v>0.14571428571428571</v>
      </c>
      <c r="O16" s="324"/>
      <c r="P16" s="324"/>
      <c r="Z16" s="35"/>
    </row>
    <row r="17" spans="5:26">
      <c r="E17" s="34"/>
      <c r="N17" s="33"/>
      <c r="Z17" s="35"/>
    </row>
    <row r="18" spans="5:26">
      <c r="E18" s="34"/>
      <c r="Z18" s="35"/>
    </row>
    <row r="19" spans="5:26" ht="16">
      <c r="E19" s="34"/>
      <c r="N19" s="324">
        <f>1-(J7/F7)</f>
        <v>0.45371428571428574</v>
      </c>
      <c r="O19" s="324"/>
      <c r="P19" s="324"/>
      <c r="Z19" s="35"/>
    </row>
    <row r="20" spans="5:26">
      <c r="E20" s="34"/>
      <c r="Z20" s="35"/>
    </row>
    <row r="21" spans="5:26">
      <c r="E21" s="34"/>
      <c r="Z21" s="35"/>
    </row>
    <row r="22" spans="5:26">
      <c r="E22" s="34"/>
      <c r="Z22" s="35"/>
    </row>
    <row r="23" spans="5:26">
      <c r="E23" s="34"/>
      <c r="Z23" s="35"/>
    </row>
    <row r="24" spans="5:26">
      <c r="E24" s="34"/>
      <c r="Z24" s="35"/>
    </row>
    <row r="25" spans="5:26">
      <c r="E25" s="34"/>
      <c r="Z25" s="35"/>
    </row>
    <row r="26" spans="5:26">
      <c r="E26" s="34"/>
      <c r="Z26" s="35"/>
    </row>
    <row r="27" spans="5:26">
      <c r="E27" s="34"/>
      <c r="Z27" s="35"/>
    </row>
    <row r="28" spans="5:26">
      <c r="E28" s="34"/>
      <c r="Z28" s="35"/>
    </row>
    <row r="29" spans="5:26">
      <c r="E29" s="34"/>
      <c r="Z29" s="35"/>
    </row>
    <row r="30" spans="5:26">
      <c r="E30" s="34"/>
      <c r="Z30" s="35"/>
    </row>
    <row r="31" spans="5:26">
      <c r="E31" s="34"/>
      <c r="Z31" s="35"/>
    </row>
    <row r="32" spans="5:26">
      <c r="E32" s="34"/>
      <c r="Z32" s="35"/>
    </row>
    <row r="33" spans="5:27" ht="11" customHeight="1">
      <c r="E33" s="41"/>
      <c r="F33" s="42"/>
      <c r="G33" s="42"/>
      <c r="H33" s="42"/>
      <c r="I33" s="42"/>
      <c r="J33" s="42"/>
      <c r="K33" s="42"/>
      <c r="L33" s="42"/>
      <c r="M33" s="42"/>
      <c r="N33" s="42"/>
      <c r="O33" s="42"/>
      <c r="P33" s="42"/>
      <c r="Q33" s="42"/>
      <c r="R33" s="42"/>
      <c r="S33" s="42"/>
      <c r="T33" s="42"/>
      <c r="U33" s="42"/>
      <c r="V33" s="42"/>
      <c r="W33" s="42"/>
      <c r="X33" s="42"/>
      <c r="Y33" s="42"/>
      <c r="Z33" s="43"/>
    </row>
    <row r="36" spans="5:27">
      <c r="E36" s="319" t="s">
        <v>144</v>
      </c>
      <c r="F36" s="319"/>
      <c r="G36" s="319"/>
      <c r="H36" s="319"/>
      <c r="I36" s="319"/>
      <c r="J36" s="319"/>
      <c r="K36" s="319"/>
      <c r="L36" s="319"/>
      <c r="M36" s="319"/>
      <c r="N36" s="319"/>
      <c r="O36" s="319"/>
      <c r="P36" s="319"/>
      <c r="Q36" s="319"/>
      <c r="R36" s="319"/>
      <c r="S36" s="319"/>
      <c r="T36" s="319"/>
      <c r="U36" s="319"/>
      <c r="V36" s="319"/>
      <c r="W36" s="319"/>
      <c r="X36" s="319"/>
      <c r="Y36" s="319"/>
      <c r="Z36" s="319"/>
      <c r="AA36" s="319"/>
    </row>
    <row r="37" spans="5:27">
      <c r="E37" s="319"/>
      <c r="F37" s="319"/>
      <c r="G37" s="319"/>
      <c r="H37" s="319"/>
      <c r="I37" s="319"/>
      <c r="J37" s="319"/>
      <c r="K37" s="319"/>
      <c r="L37" s="319"/>
      <c r="M37" s="319"/>
      <c r="N37" s="319"/>
      <c r="O37" s="319"/>
      <c r="P37" s="319"/>
      <c r="Q37" s="319"/>
      <c r="R37" s="319"/>
      <c r="S37" s="319"/>
      <c r="T37" s="319"/>
      <c r="U37" s="319"/>
      <c r="V37" s="319"/>
      <c r="W37" s="319"/>
      <c r="X37" s="319"/>
      <c r="Y37" s="319"/>
      <c r="Z37" s="319"/>
      <c r="AA37" s="319"/>
    </row>
    <row r="38" spans="5:27">
      <c r="E38" s="319"/>
      <c r="F38" s="319"/>
      <c r="G38" s="319"/>
      <c r="H38" s="319"/>
      <c r="I38" s="319"/>
      <c r="J38" s="319"/>
      <c r="K38" s="319"/>
      <c r="L38" s="319"/>
      <c r="M38" s="319"/>
      <c r="N38" s="319"/>
      <c r="O38" s="319"/>
      <c r="P38" s="319"/>
      <c r="Q38" s="319"/>
      <c r="R38" s="319"/>
      <c r="S38" s="319"/>
      <c r="T38" s="319"/>
      <c r="U38" s="319"/>
      <c r="V38" s="319"/>
      <c r="W38" s="319"/>
      <c r="X38" s="319"/>
      <c r="Y38" s="319"/>
      <c r="Z38" s="319"/>
      <c r="AA38" s="319"/>
    </row>
    <row r="39" spans="5:27">
      <c r="E39" s="319"/>
      <c r="F39" s="319"/>
      <c r="G39" s="319"/>
      <c r="H39" s="319"/>
      <c r="I39" s="319"/>
      <c r="J39" s="319"/>
      <c r="K39" s="319"/>
      <c r="L39" s="319"/>
      <c r="M39" s="319"/>
      <c r="N39" s="319"/>
      <c r="O39" s="319"/>
      <c r="P39" s="319"/>
      <c r="Q39" s="319"/>
      <c r="R39" s="319"/>
      <c r="S39" s="319"/>
      <c r="T39" s="319"/>
      <c r="U39" s="319"/>
      <c r="V39" s="319"/>
      <c r="W39" s="319"/>
      <c r="X39" s="319"/>
      <c r="Y39" s="319"/>
      <c r="Z39" s="319"/>
      <c r="AA39" s="319"/>
    </row>
  </sheetData>
  <sheetProtection sheet="1" objects="1" scenarios="1" selectLockedCells="1" selectUnlockedCells="1"/>
  <mergeCells count="15">
    <mergeCell ref="F2:Y2"/>
    <mergeCell ref="E36:AA39"/>
    <mergeCell ref="B6:C6"/>
    <mergeCell ref="W7:X7"/>
    <mergeCell ref="S7:T7"/>
    <mergeCell ref="I6:I7"/>
    <mergeCell ref="M6:M7"/>
    <mergeCell ref="R6:R7"/>
    <mergeCell ref="N13:P13"/>
    <mergeCell ref="N19:P19"/>
    <mergeCell ref="N16:P16"/>
    <mergeCell ref="V6:V7"/>
    <mergeCell ref="F7:G7"/>
    <mergeCell ref="J7:K7"/>
    <mergeCell ref="N7:O7"/>
  </mergeCells>
  <conditionalFormatting sqref="N16">
    <cfRule type="expression" dxfId="9" priority="3">
      <formula>$N$16&lt;=0.3</formula>
    </cfRule>
  </conditionalFormatting>
  <conditionalFormatting sqref="N13:P13">
    <cfRule type="expression" dxfId="8" priority="2">
      <formula>$N$13&lt;=0.5</formula>
    </cfRule>
    <cfRule type="expression" dxfId="7" priority="6">
      <formula>$N$13&gt;0.5</formula>
    </cfRule>
  </conditionalFormatting>
  <conditionalFormatting sqref="N16:P16">
    <cfRule type="expression" dxfId="6" priority="5">
      <formula>$N$16&gt;0.3</formula>
    </cfRule>
  </conditionalFormatting>
  <conditionalFormatting sqref="N19:P19">
    <cfRule type="expression" dxfId="5" priority="1">
      <formula>$N$19&gt;=0.2</formula>
    </cfRule>
    <cfRule type="expression" dxfId="4" priority="4">
      <formula>$N$19&lt;0.2</formula>
    </cfRule>
  </conditionalFormatting>
  <conditionalFormatting sqref="N7:Q7">
    <cfRule type="expression" dxfId="3" priority="10">
      <formula>$N$7&gt;=0</formula>
    </cfRule>
    <cfRule type="expression" dxfId="2" priority="11">
      <formula>$N$7&lt;0</formula>
    </cfRule>
  </conditionalFormatting>
  <conditionalFormatting sqref="W7:Y7">
    <cfRule type="expression" dxfId="1" priority="7">
      <formula>$W$7&gt;=0</formula>
    </cfRule>
    <cfRule type="expression" dxfId="0" priority="8">
      <formula>$W$7&lt;0</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7409" r:id="rId3" name="Option Button 1">
              <controlPr defaultSize="0" autoFill="0" autoLine="0" autoPict="0">
                <anchor moveWithCells="1">
                  <from>
                    <xdr:col>1</xdr:col>
                    <xdr:colOff>63500</xdr:colOff>
                    <xdr:row>9</xdr:row>
                    <xdr:rowOff>63500</xdr:rowOff>
                  </from>
                  <to>
                    <xdr:col>2</xdr:col>
                    <xdr:colOff>596900</xdr:colOff>
                    <xdr:row>11</xdr:row>
                    <xdr:rowOff>101600</xdr:rowOff>
                  </to>
                </anchor>
              </controlPr>
            </control>
          </mc:Choice>
        </mc:AlternateContent>
        <mc:AlternateContent xmlns:mc="http://schemas.openxmlformats.org/markup-compatibility/2006">
          <mc:Choice Requires="x14">
            <control shapeId="17410" r:id="rId4" name="Option Button 2">
              <controlPr defaultSize="0" autoFill="0" autoLine="0" autoPict="0">
                <anchor moveWithCells="1">
                  <from>
                    <xdr:col>1</xdr:col>
                    <xdr:colOff>63500</xdr:colOff>
                    <xdr:row>11</xdr:row>
                    <xdr:rowOff>101600</xdr:rowOff>
                  </from>
                  <to>
                    <xdr:col>2</xdr:col>
                    <xdr:colOff>584200</xdr:colOff>
                    <xdr:row>13</xdr:row>
                    <xdr:rowOff>63500</xdr:rowOff>
                  </to>
                </anchor>
              </controlPr>
            </control>
          </mc:Choice>
        </mc:AlternateContent>
        <mc:AlternateContent xmlns:mc="http://schemas.openxmlformats.org/markup-compatibility/2006">
          <mc:Choice Requires="x14">
            <control shapeId="17411" r:id="rId5" name="Option Button 3">
              <controlPr defaultSize="0" autoFill="0" autoLine="0" autoPict="0">
                <anchor moveWithCells="1">
                  <from>
                    <xdr:col>1</xdr:col>
                    <xdr:colOff>63500</xdr:colOff>
                    <xdr:row>13</xdr:row>
                    <xdr:rowOff>63500</xdr:rowOff>
                  </from>
                  <to>
                    <xdr:col>2</xdr:col>
                    <xdr:colOff>596900</xdr:colOff>
                    <xdr:row>15</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tabColor theme="7" tint="-0.249977111117893"/>
  </sheetPr>
  <dimension ref="A1:AB39"/>
  <sheetViews>
    <sheetView showGridLines="0" showRowColHeaders="0" zoomScale="85" zoomScaleNormal="85" workbookViewId="0">
      <selection activeCell="B13" sqref="B13:D13"/>
    </sheetView>
  </sheetViews>
  <sheetFormatPr baseColWidth="10" defaultColWidth="11.5" defaultRowHeight="15"/>
  <cols>
    <col min="1" max="1" width="2.6640625" style="84" customWidth="1"/>
    <col min="2" max="2" width="8.33203125" style="84" customWidth="1"/>
    <col min="3" max="3" width="7.5" style="84" customWidth="1"/>
    <col min="4" max="4" width="3.6640625" style="84" customWidth="1"/>
    <col min="5" max="5" width="2.6640625" style="84" customWidth="1"/>
    <col min="6" max="6" width="2.1640625" style="84" customWidth="1"/>
    <col min="7" max="9" width="8.83203125" style="84" customWidth="1"/>
    <col min="10" max="10" width="5.1640625" style="84" customWidth="1"/>
    <col min="11" max="13" width="8.83203125" style="84" customWidth="1"/>
    <col min="14" max="14" width="5.1640625" style="84" customWidth="1"/>
    <col min="15" max="16" width="8.83203125" style="84" customWidth="1"/>
    <col min="17" max="18" width="4.6640625" style="84" customWidth="1"/>
    <col min="19" max="19" width="5.1640625" style="84" customWidth="1"/>
    <col min="20" max="21" width="8.83203125" style="84" customWidth="1"/>
    <col min="22" max="22" width="8.6640625" style="84" customWidth="1"/>
    <col min="23" max="23" width="5.1640625" style="84" customWidth="1"/>
    <col min="24" max="26" width="8.83203125" style="84" customWidth="1"/>
    <col min="27" max="27" width="13.83203125" style="84" customWidth="1"/>
    <col min="28" max="16384" width="11.5" style="84"/>
  </cols>
  <sheetData>
    <row r="1" spans="1:28" ht="8" customHeight="1"/>
    <row r="2" spans="1:28" ht="40">
      <c r="G2" s="275" t="s">
        <v>135</v>
      </c>
      <c r="H2" s="276"/>
      <c r="I2" s="276"/>
      <c r="J2" s="276"/>
      <c r="K2" s="276"/>
      <c r="L2" s="276"/>
      <c r="M2" s="276"/>
      <c r="N2" s="276"/>
      <c r="O2" s="276"/>
      <c r="P2" s="276"/>
      <c r="Q2" s="276"/>
      <c r="R2" s="276"/>
      <c r="S2" s="276"/>
      <c r="T2" s="276"/>
      <c r="U2" s="276"/>
      <c r="V2" s="276"/>
      <c r="W2" s="276"/>
      <c r="X2" s="276"/>
      <c r="Y2" s="276"/>
      <c r="Z2" s="276"/>
      <c r="AA2" s="277"/>
    </row>
    <row r="3" spans="1:28" ht="7.25" customHeight="1">
      <c r="B3" s="85"/>
      <c r="K3" s="86"/>
      <c r="L3" s="86"/>
      <c r="M3" s="92"/>
      <c r="N3" s="86"/>
      <c r="O3" s="86"/>
    </row>
    <row r="4" spans="1:28" ht="1.75" customHeight="1">
      <c r="K4" s="86"/>
      <c r="L4" s="86"/>
      <c r="M4" s="86"/>
      <c r="N4" s="86"/>
      <c r="O4" s="86"/>
    </row>
    <row r="5" spans="1:28" ht="15" customHeight="1">
      <c r="B5" s="346" t="s">
        <v>43</v>
      </c>
      <c r="C5" s="346"/>
      <c r="D5" s="346"/>
    </row>
    <row r="6" spans="1:28" ht="11.75" customHeight="1">
      <c r="B6" s="94"/>
      <c r="C6" s="94"/>
      <c r="D6" s="94"/>
      <c r="E6" s="93"/>
    </row>
    <row r="7" spans="1:28" ht="15" customHeight="1">
      <c r="A7" s="88"/>
      <c r="B7" s="347" t="s">
        <v>69</v>
      </c>
      <c r="C7" s="348"/>
      <c r="D7" s="349"/>
      <c r="E7" s="89"/>
    </row>
    <row r="8" spans="1:28" ht="15" customHeight="1">
      <c r="A8" s="88"/>
      <c r="B8" s="350"/>
      <c r="C8" s="351"/>
      <c r="D8" s="352"/>
      <c r="E8" s="89"/>
    </row>
    <row r="9" spans="1:28" ht="16">
      <c r="A9" s="88"/>
      <c r="B9" s="325" t="s">
        <v>61</v>
      </c>
      <c r="C9" s="326"/>
      <c r="D9" s="327"/>
      <c r="E9" s="90"/>
      <c r="AB9" s="110"/>
    </row>
    <row r="10" spans="1:28" ht="12.5" customHeight="1">
      <c r="B10" s="117"/>
      <c r="C10" s="117"/>
      <c r="D10" s="117"/>
    </row>
    <row r="11" spans="1:28" ht="15.5" customHeight="1">
      <c r="A11" s="88"/>
      <c r="B11" s="353" t="s">
        <v>70</v>
      </c>
      <c r="C11" s="354"/>
      <c r="D11" s="355"/>
      <c r="E11" s="89"/>
      <c r="G11" s="87"/>
    </row>
    <row r="12" spans="1:28" ht="15.5" customHeight="1">
      <c r="A12" s="88"/>
      <c r="B12" s="356"/>
      <c r="C12" s="357"/>
      <c r="D12" s="358"/>
      <c r="E12" s="89"/>
    </row>
    <row r="13" spans="1:28" ht="16">
      <c r="A13" s="88"/>
      <c r="B13" s="325" t="s">
        <v>61</v>
      </c>
      <c r="C13" s="326"/>
      <c r="D13" s="327"/>
      <c r="E13" s="90"/>
    </row>
    <row r="14" spans="1:28" ht="12.5" customHeight="1">
      <c r="B14" s="117"/>
      <c r="C14" s="117"/>
      <c r="D14" s="117"/>
    </row>
    <row r="15" spans="1:28" ht="17.75" customHeight="1">
      <c r="A15" s="88"/>
      <c r="B15" s="340" t="s">
        <v>119</v>
      </c>
      <c r="C15" s="341"/>
      <c r="D15" s="342"/>
      <c r="E15" s="90"/>
    </row>
    <row r="16" spans="1:28" ht="15.5" customHeight="1">
      <c r="A16" s="88"/>
      <c r="B16" s="328"/>
      <c r="C16" s="329"/>
      <c r="D16" s="330"/>
      <c r="E16" s="95"/>
    </row>
    <row r="17" spans="1:5" ht="12.5" customHeight="1">
      <c r="B17" s="117"/>
      <c r="C17" s="117"/>
      <c r="D17" s="117"/>
    </row>
    <row r="18" spans="1:5" ht="17.75" customHeight="1">
      <c r="A18" s="88"/>
      <c r="B18" s="340" t="s">
        <v>67</v>
      </c>
      <c r="C18" s="341"/>
      <c r="D18" s="342"/>
      <c r="E18" s="90"/>
    </row>
    <row r="19" spans="1:5" ht="16">
      <c r="A19" s="88"/>
      <c r="B19" s="328"/>
      <c r="C19" s="329"/>
      <c r="D19" s="330"/>
      <c r="E19" s="90"/>
    </row>
    <row r="20" spans="1:5" ht="12.5" customHeight="1">
      <c r="B20" s="117"/>
      <c r="C20" s="117"/>
      <c r="D20" s="117"/>
    </row>
    <row r="21" spans="1:5" ht="16">
      <c r="A21" s="88"/>
      <c r="B21" s="340" t="s">
        <v>68</v>
      </c>
      <c r="C21" s="341"/>
      <c r="D21" s="342"/>
      <c r="E21" s="90"/>
    </row>
    <row r="22" spans="1:5" ht="16">
      <c r="A22" s="88"/>
      <c r="B22" s="328"/>
      <c r="C22" s="329"/>
      <c r="D22" s="330"/>
      <c r="E22" s="90"/>
    </row>
    <row r="23" spans="1:5" ht="12.5" customHeight="1">
      <c r="B23" s="117"/>
      <c r="C23" s="117"/>
      <c r="D23" s="117"/>
    </row>
    <row r="24" spans="1:5" ht="15" customHeight="1">
      <c r="A24" s="88"/>
      <c r="B24" s="343" t="s">
        <v>66</v>
      </c>
      <c r="C24" s="344"/>
      <c r="D24" s="345"/>
      <c r="E24" s="95"/>
    </row>
    <row r="25" spans="1:5" ht="16">
      <c r="A25" s="88"/>
      <c r="B25" s="337" t="s">
        <v>155</v>
      </c>
      <c r="C25" s="338"/>
      <c r="D25" s="339"/>
      <c r="E25" s="95"/>
    </row>
    <row r="26" spans="1:5" ht="16">
      <c r="B26" s="117"/>
      <c r="C26" s="117"/>
      <c r="D26" s="117"/>
    </row>
    <row r="27" spans="1:5" ht="15" customHeight="1">
      <c r="A27" s="88"/>
      <c r="B27" s="331" t="s">
        <v>73</v>
      </c>
      <c r="C27" s="332"/>
      <c r="D27" s="333"/>
      <c r="E27" s="95"/>
    </row>
    <row r="28" spans="1:5" ht="17.75" customHeight="1">
      <c r="A28" s="88"/>
      <c r="B28" s="334" t="s">
        <v>154</v>
      </c>
      <c r="C28" s="335"/>
      <c r="D28" s="336"/>
      <c r="E28" s="95"/>
    </row>
    <row r="29" spans="1:5" ht="14" customHeight="1">
      <c r="B29" s="91"/>
      <c r="C29" s="91"/>
      <c r="D29" s="91"/>
    </row>
    <row r="30" spans="1:5" ht="11" customHeight="1"/>
    <row r="31" spans="1:5" ht="11" customHeight="1"/>
    <row r="32" spans="1:5" ht="10.25" customHeight="1"/>
    <row r="33" spans="6:28" ht="0.5" customHeight="1"/>
    <row r="37" spans="6:28">
      <c r="F37" s="319" t="s">
        <v>144</v>
      </c>
      <c r="G37" s="319"/>
      <c r="H37" s="319"/>
      <c r="I37" s="319"/>
      <c r="J37" s="319"/>
      <c r="K37" s="319"/>
      <c r="L37" s="319"/>
      <c r="M37" s="319"/>
      <c r="N37" s="319"/>
      <c r="O37" s="319"/>
      <c r="P37" s="319"/>
      <c r="Q37" s="319"/>
      <c r="R37" s="319"/>
      <c r="S37" s="319"/>
      <c r="T37" s="319"/>
      <c r="U37" s="319"/>
      <c r="V37" s="319"/>
      <c r="W37" s="319"/>
      <c r="X37" s="319"/>
      <c r="Y37" s="319"/>
      <c r="Z37" s="319"/>
      <c r="AA37" s="319"/>
      <c r="AB37" s="319"/>
    </row>
    <row r="38" spans="6:28">
      <c r="F38" s="319"/>
      <c r="G38" s="319"/>
      <c r="H38" s="319"/>
      <c r="I38" s="319"/>
      <c r="J38" s="319"/>
      <c r="K38" s="319"/>
      <c r="L38" s="319"/>
      <c r="M38" s="319"/>
      <c r="N38" s="319"/>
      <c r="O38" s="319"/>
      <c r="P38" s="319"/>
      <c r="Q38" s="319"/>
      <c r="R38" s="319"/>
      <c r="S38" s="319"/>
      <c r="T38" s="319"/>
      <c r="U38" s="319"/>
      <c r="V38" s="319"/>
      <c r="W38" s="319"/>
      <c r="X38" s="319"/>
      <c r="Y38" s="319"/>
      <c r="Z38" s="319"/>
      <c r="AA38" s="319"/>
      <c r="AB38" s="319"/>
    </row>
    <row r="39" spans="6:28">
      <c r="F39" s="319"/>
      <c r="G39" s="319"/>
      <c r="H39" s="319"/>
      <c r="I39" s="319"/>
      <c r="J39" s="319"/>
      <c r="K39" s="319"/>
      <c r="L39" s="319"/>
      <c r="M39" s="319"/>
      <c r="N39" s="319"/>
      <c r="O39" s="319"/>
      <c r="P39" s="319"/>
      <c r="Q39" s="319"/>
      <c r="R39" s="319"/>
      <c r="S39" s="319"/>
      <c r="T39" s="319"/>
      <c r="U39" s="319"/>
      <c r="V39" s="319"/>
      <c r="W39" s="319"/>
      <c r="X39" s="319"/>
      <c r="Y39" s="319"/>
      <c r="Z39" s="319"/>
      <c r="AA39" s="319"/>
      <c r="AB39" s="319"/>
    </row>
  </sheetData>
  <sheetProtection sheet="1" objects="1" scenarios="1" selectLockedCells="1"/>
  <mergeCells count="17">
    <mergeCell ref="B11:D12"/>
    <mergeCell ref="B9:D9"/>
    <mergeCell ref="B13:D13"/>
    <mergeCell ref="F37:AB39"/>
    <mergeCell ref="G2:AA2"/>
    <mergeCell ref="B19:D19"/>
    <mergeCell ref="B27:D27"/>
    <mergeCell ref="B28:D28"/>
    <mergeCell ref="B25:D25"/>
    <mergeCell ref="B18:D18"/>
    <mergeCell ref="B21:D21"/>
    <mergeCell ref="B24:D24"/>
    <mergeCell ref="B22:D22"/>
    <mergeCell ref="B15:D15"/>
    <mergeCell ref="B16:D16"/>
    <mergeCell ref="B5:D5"/>
    <mergeCell ref="B7:D8"/>
  </mergeCells>
  <phoneticPr fontId="2" type="noConversion"/>
  <dataValidations count="5">
    <dataValidation type="list" allowBlank="1" showInputMessage="1" showErrorMessage="1" sqref="B22" xr:uid="{00000000-0002-0000-0B00-000000000000}">
      <formula1>"janvier,février,mars,avril,mai,juin,juillet,août,septembre,octobre,novembre,décembre"</formula1>
    </dataValidation>
    <dataValidation type="list" allowBlank="1" showInputMessage="1" showErrorMessage="1" sqref="B9:D9" xr:uid="{00000000-0002-0000-0B00-000001000000}">
      <formula1>Listegrandeclasse</formula1>
    </dataValidation>
    <dataValidation type="list" allowBlank="1" showInputMessage="1" showErrorMessage="1" sqref="B13" xr:uid="{00000000-0002-0000-0B00-000002000000}">
      <formula1>Listeclasse2</formula1>
    </dataValidation>
    <dataValidation type="list" allowBlank="1" showInputMessage="1" showErrorMessage="1" sqref="B19:D19" xr:uid="{00000000-0002-0000-0B00-000003000000}">
      <formula1>Listeannees</formula1>
    </dataValidation>
    <dataValidation type="list" allowBlank="1" showInputMessage="1" showErrorMessage="1" sqref="B16:D16" xr:uid="{00000000-0002-0000-0B00-000004000000}">
      <formula1>Listeactif3</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8438" r:id="rId3" name="Option Button 6">
              <controlPr defaultSize="0" autoFill="0" autoLine="0" autoPict="0">
                <anchor moveWithCells="1">
                  <from>
                    <xdr:col>1</xdr:col>
                    <xdr:colOff>12700</xdr:colOff>
                    <xdr:row>24</xdr:row>
                    <xdr:rowOff>0</xdr:rowOff>
                  </from>
                  <to>
                    <xdr:col>1</xdr:col>
                    <xdr:colOff>292100</xdr:colOff>
                    <xdr:row>24</xdr:row>
                    <xdr:rowOff>190500</xdr:rowOff>
                  </to>
                </anchor>
              </controlPr>
            </control>
          </mc:Choice>
        </mc:AlternateContent>
        <mc:AlternateContent xmlns:mc="http://schemas.openxmlformats.org/markup-compatibility/2006">
          <mc:Choice Requires="x14">
            <control shapeId="18439" r:id="rId4" name="Option Button 7">
              <controlPr defaultSize="0" autoFill="0" autoLine="0" autoPict="0">
                <anchor moveWithCells="1">
                  <from>
                    <xdr:col>2</xdr:col>
                    <xdr:colOff>76200</xdr:colOff>
                    <xdr:row>23</xdr:row>
                    <xdr:rowOff>177800</xdr:rowOff>
                  </from>
                  <to>
                    <xdr:col>2</xdr:col>
                    <xdr:colOff>355600</xdr:colOff>
                    <xdr:row>24</xdr:row>
                    <xdr:rowOff>177800</xdr:rowOff>
                  </to>
                </anchor>
              </controlPr>
            </control>
          </mc:Choice>
        </mc:AlternateContent>
        <mc:AlternateContent xmlns:mc="http://schemas.openxmlformats.org/markup-compatibility/2006">
          <mc:Choice Requires="x14">
            <control shapeId="18441" r:id="rId5" name="Group Box 9">
              <controlPr defaultSize="0" autoFill="0" autoPict="0">
                <anchor moveWithCells="1">
                  <from>
                    <xdr:col>1</xdr:col>
                    <xdr:colOff>0</xdr:colOff>
                    <xdr:row>26</xdr:row>
                    <xdr:rowOff>0</xdr:rowOff>
                  </from>
                  <to>
                    <xdr:col>3</xdr:col>
                    <xdr:colOff>266700</xdr:colOff>
                    <xdr:row>28</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249977111117893"/>
  </sheetPr>
  <dimension ref="A1:AB114"/>
  <sheetViews>
    <sheetView showRowColHeaders="0" zoomScale="85" zoomScaleNormal="85" workbookViewId="0">
      <pane ySplit="6" topLeftCell="A7" activePane="bottomLeft" state="frozen"/>
      <selection activeCell="Z26" sqref="Z26:AA26"/>
      <selection pane="bottomLeft" activeCell="B5" sqref="B5:D6"/>
    </sheetView>
  </sheetViews>
  <sheetFormatPr baseColWidth="10" defaultColWidth="11.5" defaultRowHeight="15"/>
  <cols>
    <col min="1" max="1" width="3.83203125" style="80" customWidth="1"/>
    <col min="2" max="4" width="7.1640625" style="80" customWidth="1"/>
    <col min="5" max="5" width="2.1640625" style="80" customWidth="1"/>
    <col min="6" max="6" width="5.6640625" style="80" customWidth="1"/>
    <col min="7" max="8" width="8.83203125" style="80" customWidth="1"/>
    <col min="9" max="9" width="5.1640625" style="80" customWidth="1"/>
    <col min="10" max="13" width="8.83203125" style="80" customWidth="1"/>
    <col min="14" max="14" width="5.1640625" style="80" customWidth="1"/>
    <col min="15" max="15" width="3.6640625" style="80" customWidth="1"/>
    <col min="16" max="16" width="4.5" style="80" customWidth="1"/>
    <col min="17" max="18" width="4.6640625" style="80" customWidth="1"/>
    <col min="19" max="19" width="9.6640625" style="80" customWidth="1"/>
    <col min="20" max="20" width="11.1640625" style="80" customWidth="1"/>
    <col min="21" max="21" width="7.6640625" style="80" customWidth="1"/>
    <col min="22" max="22" width="4.1640625" style="80" customWidth="1"/>
    <col min="23" max="23" width="4.33203125" style="80" customWidth="1"/>
    <col min="24" max="24" width="7.6640625" style="80" customWidth="1"/>
    <col min="25" max="25" width="9.5" style="80" customWidth="1"/>
    <col min="26" max="26" width="4.33203125" style="80" customWidth="1"/>
    <col min="27" max="27" width="2.1640625" style="80" customWidth="1"/>
    <col min="28" max="16384" width="11.5" style="80"/>
  </cols>
  <sheetData>
    <row r="1" spans="1:25" ht="10.25" customHeight="1"/>
    <row r="2" spans="1:25" ht="40">
      <c r="F2" s="275" t="s">
        <v>138</v>
      </c>
      <c r="G2" s="276"/>
      <c r="H2" s="276"/>
      <c r="I2" s="276"/>
      <c r="J2" s="276"/>
      <c r="K2" s="276"/>
      <c r="L2" s="276"/>
      <c r="M2" s="276"/>
      <c r="N2" s="276"/>
      <c r="O2" s="276"/>
      <c r="P2" s="276"/>
      <c r="Q2" s="276"/>
      <c r="R2" s="276"/>
      <c r="S2" s="276"/>
      <c r="T2" s="276"/>
      <c r="U2" s="276"/>
      <c r="V2" s="276"/>
      <c r="W2" s="276"/>
      <c r="X2" s="276"/>
      <c r="Y2" s="277"/>
    </row>
    <row r="3" spans="1:25" ht="8" customHeight="1">
      <c r="A3" s="359"/>
      <c r="B3" s="360"/>
      <c r="C3" s="360"/>
      <c r="D3" s="361"/>
    </row>
    <row r="4" spans="1:25" ht="9.5" customHeight="1">
      <c r="A4" s="362"/>
      <c r="B4" s="363"/>
      <c r="C4" s="363"/>
      <c r="D4" s="364"/>
    </row>
    <row r="5" spans="1:25" ht="21" customHeight="1">
      <c r="A5" s="113"/>
      <c r="B5" s="371" t="s">
        <v>73</v>
      </c>
      <c r="C5" s="372"/>
      <c r="D5" s="373"/>
      <c r="E5" s="114"/>
    </row>
    <row r="6" spans="1:25" ht="21.5" customHeight="1">
      <c r="A6" s="113"/>
      <c r="B6" s="374" t="s">
        <v>251</v>
      </c>
      <c r="C6" s="375"/>
      <c r="D6" s="376"/>
      <c r="E6" s="114"/>
      <c r="G6" s="81"/>
      <c r="H6" s="81"/>
      <c r="I6" s="81"/>
      <c r="J6" s="81"/>
      <c r="K6" s="81"/>
      <c r="L6" s="81"/>
      <c r="M6" s="81"/>
      <c r="N6" s="81"/>
      <c r="O6" s="81"/>
    </row>
    <row r="7" spans="1:25" ht="10.25" customHeight="1">
      <c r="B7" s="115"/>
      <c r="C7" s="115"/>
      <c r="D7" s="115"/>
      <c r="G7" s="81"/>
      <c r="H7" s="81"/>
      <c r="I7" s="81"/>
      <c r="J7" s="81"/>
      <c r="K7" s="81"/>
      <c r="L7" s="81"/>
      <c r="M7" s="81"/>
      <c r="N7" s="81"/>
      <c r="O7" s="81"/>
    </row>
    <row r="8" spans="1:25" ht="15" customHeight="1">
      <c r="G8" s="81"/>
      <c r="H8" s="81"/>
      <c r="I8" s="81"/>
      <c r="J8" s="81"/>
      <c r="K8" s="81"/>
      <c r="L8" s="81"/>
      <c r="M8" s="81"/>
      <c r="N8" s="81"/>
      <c r="O8" s="81"/>
    </row>
    <row r="9" spans="1:25" ht="15" customHeight="1">
      <c r="G9" s="81"/>
      <c r="H9" s="81"/>
      <c r="I9" s="81"/>
      <c r="J9" s="81"/>
      <c r="K9" s="81"/>
      <c r="L9" s="81"/>
      <c r="M9" s="81"/>
      <c r="N9" s="81"/>
      <c r="O9" s="81"/>
    </row>
    <row r="10" spans="1:25" ht="15" customHeight="1">
      <c r="G10" s="81"/>
      <c r="H10" s="81"/>
      <c r="I10" s="81"/>
      <c r="J10" s="81"/>
      <c r="K10" s="81"/>
      <c r="L10" s="81"/>
      <c r="M10" s="81"/>
      <c r="N10" s="81"/>
      <c r="O10" s="81"/>
    </row>
    <row r="11" spans="1:25" ht="15" customHeight="1">
      <c r="G11" s="81"/>
      <c r="H11" s="81"/>
      <c r="I11" s="81"/>
      <c r="J11" s="81"/>
      <c r="K11" s="81"/>
      <c r="L11" s="81"/>
      <c r="M11" s="81"/>
      <c r="N11" s="81"/>
      <c r="O11" s="81"/>
    </row>
    <row r="12" spans="1:25" ht="15" customHeight="1">
      <c r="G12" s="81"/>
      <c r="H12" s="81"/>
      <c r="I12" s="81"/>
      <c r="J12" s="81"/>
      <c r="K12" s="81"/>
      <c r="L12" s="81"/>
      <c r="M12" s="81"/>
      <c r="N12" s="81"/>
      <c r="O12" s="81"/>
    </row>
    <row r="13" spans="1:25" ht="6" customHeight="1">
      <c r="G13" s="81"/>
      <c r="H13" s="81"/>
      <c r="I13" s="81"/>
      <c r="J13" s="81"/>
      <c r="K13" s="81"/>
      <c r="L13" s="81"/>
      <c r="M13" s="81"/>
      <c r="N13" s="81"/>
      <c r="O13" s="81"/>
    </row>
    <row r="14" spans="1:25">
      <c r="G14" s="81"/>
      <c r="H14" s="81"/>
      <c r="I14" s="81"/>
      <c r="J14" s="81"/>
      <c r="K14" s="81"/>
      <c r="L14" s="81"/>
      <c r="M14" s="81"/>
      <c r="N14" s="81"/>
      <c r="O14" s="81"/>
    </row>
    <row r="15" spans="1:25" ht="14.75" customHeight="1">
      <c r="G15" s="81"/>
      <c r="H15" s="81"/>
      <c r="I15" s="81"/>
      <c r="J15" s="81"/>
      <c r="K15" s="81"/>
      <c r="L15" s="81"/>
      <c r="M15" s="81"/>
      <c r="N15" s="81"/>
      <c r="O15" s="81"/>
    </row>
    <row r="16" spans="1:25">
      <c r="F16" s="82"/>
      <c r="G16" s="81"/>
      <c r="H16" s="81"/>
      <c r="I16" s="81"/>
      <c r="J16" s="81"/>
      <c r="K16" s="81"/>
      <c r="L16" s="81"/>
      <c r="M16" s="81"/>
      <c r="N16" s="81"/>
      <c r="O16" s="81"/>
    </row>
    <row r="17" spans="4:15" ht="14.75" customHeight="1">
      <c r="G17" s="81"/>
      <c r="H17" s="81"/>
      <c r="I17" s="81"/>
      <c r="J17" s="81"/>
      <c r="K17" s="81"/>
      <c r="L17" s="81"/>
      <c r="M17" s="81"/>
      <c r="N17" s="81"/>
      <c r="O17" s="81"/>
    </row>
    <row r="18" spans="4:15" ht="14.75" customHeight="1">
      <c r="G18" s="81"/>
      <c r="H18" s="81"/>
      <c r="I18" s="81"/>
      <c r="J18" s="81"/>
      <c r="K18" s="81"/>
      <c r="L18" s="81"/>
      <c r="M18" s="81"/>
      <c r="N18" s="81"/>
      <c r="O18" s="81"/>
    </row>
    <row r="19" spans="4:15" ht="14.75" customHeight="1">
      <c r="G19" s="81"/>
      <c r="H19" s="81"/>
      <c r="I19" s="81"/>
      <c r="J19" s="81"/>
      <c r="K19" s="81"/>
      <c r="L19" s="81"/>
      <c r="M19" s="81"/>
      <c r="N19" s="81"/>
      <c r="O19" s="81"/>
    </row>
    <row r="20" spans="4:15" ht="14.75" customHeight="1">
      <c r="D20" s="83"/>
      <c r="G20" s="81"/>
      <c r="H20" s="81"/>
      <c r="I20" s="81"/>
      <c r="J20" s="81"/>
      <c r="K20" s="81"/>
      <c r="L20" s="81"/>
      <c r="M20" s="81"/>
      <c r="N20" s="81"/>
      <c r="O20" s="81"/>
    </row>
    <row r="21" spans="4:15" ht="14.75" customHeight="1">
      <c r="G21" s="81"/>
      <c r="H21" s="81"/>
      <c r="I21" s="81"/>
      <c r="J21" s="81"/>
      <c r="K21" s="81"/>
      <c r="L21" s="81"/>
      <c r="M21" s="81"/>
      <c r="N21" s="81"/>
      <c r="O21" s="81"/>
    </row>
    <row r="22" spans="4:15" ht="14.75" customHeight="1">
      <c r="G22" s="81"/>
      <c r="H22" s="81"/>
      <c r="I22" s="81"/>
      <c r="J22" s="81"/>
      <c r="K22" s="81"/>
      <c r="L22" s="81"/>
      <c r="M22" s="81"/>
      <c r="N22" s="81"/>
      <c r="O22" s="81"/>
    </row>
    <row r="23" spans="4:15" ht="15" customHeight="1">
      <c r="G23" s="81"/>
      <c r="H23" s="81"/>
      <c r="I23" s="81"/>
      <c r="J23" s="81"/>
      <c r="K23" s="81"/>
      <c r="L23" s="81"/>
      <c r="M23" s="81"/>
      <c r="N23" s="81"/>
      <c r="O23" s="81"/>
    </row>
    <row r="24" spans="4:15" ht="15" customHeight="1">
      <c r="G24" s="81"/>
      <c r="H24" s="81"/>
      <c r="I24" s="81"/>
      <c r="J24" s="81"/>
      <c r="K24" s="81"/>
      <c r="L24" s="81"/>
      <c r="M24" s="81"/>
      <c r="N24" s="81"/>
      <c r="O24" s="81"/>
    </row>
    <row r="25" spans="4:15" ht="15" customHeight="1">
      <c r="G25" s="81"/>
      <c r="H25" s="81"/>
      <c r="I25" s="81"/>
      <c r="J25" s="81"/>
      <c r="K25" s="81"/>
      <c r="L25" s="81"/>
      <c r="M25" s="81"/>
      <c r="N25" s="81"/>
      <c r="O25" s="81"/>
    </row>
    <row r="30" spans="4:15" ht="8" customHeight="1"/>
    <row r="31" spans="4:15" ht="14.75" customHeight="1"/>
    <row r="32" spans="4:15" ht="14.75" customHeight="1"/>
    <row r="33" ht="14.75" customHeight="1"/>
    <row r="34" ht="14.75" customHeight="1"/>
    <row r="35" ht="14.75" customHeight="1"/>
    <row r="36" ht="14.75" customHeight="1"/>
    <row r="37" ht="14.75" customHeight="1"/>
    <row r="38" ht="14.75" customHeight="1"/>
    <row r="39" ht="14.75" customHeight="1"/>
    <row r="40" ht="14.75" customHeight="1"/>
    <row r="41" ht="14.75" customHeight="1"/>
    <row r="42" ht="14.75" customHeight="1"/>
    <row r="43" ht="14.75" customHeight="1"/>
    <row r="44" ht="14.75" customHeight="1"/>
    <row r="45" ht="14.75" customHeight="1"/>
    <row r="60" ht="10.25" customHeight="1"/>
    <row r="66" ht="15.5" customHeight="1"/>
    <row r="67" ht="2.75" customHeight="1"/>
    <row r="111" spans="6:28" ht="15.5" customHeight="1">
      <c r="F111" s="365" t="s">
        <v>143</v>
      </c>
      <c r="G111" s="366"/>
      <c r="H111" s="366"/>
      <c r="I111" s="366"/>
      <c r="J111" s="366"/>
      <c r="K111" s="366"/>
      <c r="L111" s="366"/>
      <c r="M111" s="366"/>
      <c r="N111" s="366"/>
      <c r="O111" s="366"/>
      <c r="P111" s="366"/>
      <c r="Q111" s="366"/>
      <c r="R111" s="366"/>
      <c r="S111" s="366"/>
      <c r="T111" s="366"/>
      <c r="U111" s="366"/>
      <c r="V111" s="366"/>
      <c r="W111" s="366"/>
      <c r="X111" s="366"/>
      <c r="Y111" s="366"/>
      <c r="Z111" s="112"/>
      <c r="AA111" s="112"/>
      <c r="AB111" s="112"/>
    </row>
    <row r="112" spans="6:28">
      <c r="F112" s="367"/>
      <c r="G112" s="368"/>
      <c r="H112" s="368"/>
      <c r="I112" s="368"/>
      <c r="J112" s="368"/>
      <c r="K112" s="368"/>
      <c r="L112" s="368"/>
      <c r="M112" s="368"/>
      <c r="N112" s="368"/>
      <c r="O112" s="368"/>
      <c r="P112" s="368"/>
      <c r="Q112" s="368"/>
      <c r="R112" s="368"/>
      <c r="S112" s="368"/>
      <c r="T112" s="368"/>
      <c r="U112" s="368"/>
      <c r="V112" s="368"/>
      <c r="W112" s="368"/>
      <c r="X112" s="368"/>
      <c r="Y112" s="368"/>
      <c r="Z112" s="112"/>
      <c r="AA112" s="112"/>
      <c r="AB112" s="112"/>
    </row>
    <row r="113" spans="6:28">
      <c r="F113" s="367"/>
      <c r="G113" s="368"/>
      <c r="H113" s="368"/>
      <c r="I113" s="368"/>
      <c r="J113" s="368"/>
      <c r="K113" s="368"/>
      <c r="L113" s="368"/>
      <c r="M113" s="368"/>
      <c r="N113" s="368"/>
      <c r="O113" s="368"/>
      <c r="P113" s="368"/>
      <c r="Q113" s="368"/>
      <c r="R113" s="368"/>
      <c r="S113" s="368"/>
      <c r="T113" s="368"/>
      <c r="U113" s="368"/>
      <c r="V113" s="368"/>
      <c r="W113" s="368"/>
      <c r="X113" s="368"/>
      <c r="Y113" s="368"/>
      <c r="Z113" s="112"/>
      <c r="AA113" s="112"/>
      <c r="AB113" s="112"/>
    </row>
    <row r="114" spans="6:28">
      <c r="F114" s="369"/>
      <c r="G114" s="370"/>
      <c r="H114" s="370"/>
      <c r="I114" s="370"/>
      <c r="J114" s="370"/>
      <c r="K114" s="370"/>
      <c r="L114" s="370"/>
      <c r="M114" s="370"/>
      <c r="N114" s="370"/>
      <c r="O114" s="370"/>
      <c r="P114" s="370"/>
      <c r="Q114" s="370"/>
      <c r="R114" s="370"/>
      <c r="S114" s="370"/>
      <c r="T114" s="370"/>
      <c r="U114" s="370"/>
      <c r="V114" s="370"/>
      <c r="W114" s="370"/>
      <c r="X114" s="370"/>
      <c r="Y114" s="370"/>
      <c r="Z114" s="112"/>
      <c r="AA114" s="112"/>
      <c r="AB114" s="112"/>
    </row>
  </sheetData>
  <sheetProtection sheet="1" objects="1" scenarios="1" selectLockedCells="1" selectUnlockedCells="1"/>
  <mergeCells count="5">
    <mergeCell ref="A3:D4"/>
    <mergeCell ref="F2:Y2"/>
    <mergeCell ref="F111:Y114"/>
    <mergeCell ref="B5:D5"/>
    <mergeCell ref="B6:D6"/>
  </mergeCells>
  <pageMargins left="0.7" right="0.7" top="0.75" bottom="0.75" header="0.3" footer="0.3"/>
  <pageSetup paperSize="9"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50DBF-70D6-4996-BD73-D3EACC19F08B}">
  <sheetPr>
    <tabColor theme="6" tint="-0.499984740745262"/>
  </sheetPr>
  <dimension ref="A1:W40"/>
  <sheetViews>
    <sheetView showGridLines="0" zoomScale="80" zoomScaleNormal="80" workbookViewId="0">
      <selection activeCell="Z11" sqref="Z11"/>
    </sheetView>
  </sheetViews>
  <sheetFormatPr baseColWidth="10" defaultColWidth="11.5" defaultRowHeight="15"/>
  <cols>
    <col min="1" max="1" width="3.5" style="21" customWidth="1"/>
    <col min="2" max="2" width="4.6640625" style="21" customWidth="1"/>
    <col min="3" max="3" width="4.1640625" style="21" customWidth="1"/>
    <col min="4" max="4" width="3" style="21" customWidth="1"/>
    <col min="5" max="5" width="8.83203125" style="21" customWidth="1"/>
    <col min="6" max="6" width="3.33203125" style="21" customWidth="1"/>
    <col min="7" max="7" width="14.33203125" style="21" customWidth="1"/>
    <col min="8" max="8" width="8.83203125" style="21" customWidth="1"/>
    <col min="9" max="9" width="14.6640625" style="21" customWidth="1"/>
    <col min="10" max="10" width="4.6640625" style="21" customWidth="1"/>
    <col min="11" max="11" width="5.1640625" style="21" customWidth="1"/>
    <col min="12" max="12" width="8.83203125" style="21" customWidth="1"/>
    <col min="13" max="13" width="5.1640625" style="21" customWidth="1"/>
    <col min="14" max="15" width="4.6640625" style="21" customWidth="1"/>
    <col min="16" max="16" width="11.1640625" style="21" customWidth="1"/>
    <col min="17" max="18" width="8.83203125" style="21" customWidth="1"/>
    <col min="19" max="19" width="8.6640625" style="21" customWidth="1"/>
    <col min="20" max="20" width="5.1640625" style="21" customWidth="1"/>
    <col min="21" max="22" width="8.83203125" style="21" customWidth="1"/>
    <col min="23" max="23" width="5.1640625" style="21" customWidth="1"/>
    <col min="24" max="24" width="1.1640625" style="21" customWidth="1"/>
    <col min="25" max="16384" width="11.5" style="21"/>
  </cols>
  <sheetData>
    <row r="1" spans="1:23" ht="7.75" customHeight="1"/>
    <row r="2" spans="1:23" ht="40">
      <c r="G2" s="377" t="s">
        <v>241</v>
      </c>
      <c r="H2" s="317"/>
      <c r="I2" s="317"/>
      <c r="J2" s="317"/>
      <c r="K2" s="317"/>
      <c r="L2" s="317"/>
      <c r="M2" s="317"/>
      <c r="N2" s="317"/>
      <c r="O2" s="317"/>
      <c r="P2" s="317"/>
      <c r="Q2" s="317"/>
      <c r="R2" s="317"/>
      <c r="S2" s="317"/>
      <c r="T2" s="317"/>
      <c r="U2" s="317"/>
      <c r="V2" s="317"/>
      <c r="W2" s="317"/>
    </row>
    <row r="3" spans="1:23" ht="6.5" customHeight="1">
      <c r="A3" s="60"/>
      <c r="B3" s="61"/>
      <c r="C3" s="62"/>
    </row>
    <row r="4" spans="1:23" ht="9.5" customHeight="1">
      <c r="A4" s="60"/>
      <c r="B4" s="61"/>
      <c r="C4" s="62"/>
      <c r="E4" s="210"/>
      <c r="F4" s="210"/>
      <c r="G4" s="211"/>
      <c r="H4" s="202"/>
      <c r="I4" s="202"/>
      <c r="J4" s="202"/>
      <c r="K4" s="202"/>
      <c r="L4" s="203"/>
      <c r="M4" s="203"/>
      <c r="N4" s="203"/>
      <c r="O4" s="203"/>
      <c r="P4" s="203"/>
      <c r="Q4" s="203"/>
      <c r="R4" s="203"/>
      <c r="S4" s="203"/>
      <c r="T4" s="203"/>
      <c r="U4" s="203"/>
      <c r="V4" s="203"/>
      <c r="W4" s="203"/>
    </row>
    <row r="5" spans="1:23" ht="9" customHeight="1">
      <c r="A5" s="60"/>
      <c r="B5" s="61"/>
      <c r="E5" s="210"/>
      <c r="F5" s="210"/>
      <c r="G5" s="211"/>
      <c r="H5" s="202"/>
      <c r="I5" s="202"/>
      <c r="J5" s="202"/>
      <c r="K5" s="202"/>
      <c r="L5" s="204"/>
      <c r="M5" s="202"/>
      <c r="N5" s="203"/>
      <c r="O5" s="203"/>
      <c r="P5" s="203"/>
      <c r="Q5" s="203"/>
      <c r="R5" s="203"/>
      <c r="S5" s="203"/>
      <c r="T5" s="203"/>
      <c r="U5" s="203"/>
      <c r="V5" s="203"/>
      <c r="W5" s="203"/>
    </row>
    <row r="6" spans="1:23" ht="12.5" customHeight="1">
      <c r="A6" s="60"/>
      <c r="B6" s="60"/>
      <c r="E6" s="210"/>
      <c r="F6" s="210"/>
      <c r="G6" s="211"/>
      <c r="H6" s="202"/>
      <c r="I6" s="202"/>
      <c r="J6" s="202"/>
      <c r="K6" s="202"/>
      <c r="L6" s="202"/>
      <c r="M6" s="202"/>
      <c r="N6" s="203"/>
      <c r="O6" s="203"/>
      <c r="P6" s="203"/>
      <c r="Q6" s="203"/>
      <c r="R6" s="203"/>
      <c r="S6" s="203"/>
      <c r="T6" s="203"/>
      <c r="U6" s="203"/>
      <c r="V6" s="203"/>
      <c r="W6" s="203"/>
    </row>
    <row r="7" spans="1:23" ht="12.5" customHeight="1">
      <c r="A7" s="60"/>
      <c r="B7" s="60"/>
      <c r="E7" s="210"/>
      <c r="F7" s="210"/>
      <c r="G7" s="211"/>
      <c r="H7" s="202"/>
      <c r="I7" s="202"/>
      <c r="J7" s="202"/>
      <c r="K7" s="202"/>
      <c r="L7" s="203"/>
      <c r="M7" s="203"/>
      <c r="N7" s="203"/>
      <c r="O7" s="203"/>
      <c r="P7" s="203"/>
      <c r="Q7" s="203"/>
      <c r="R7" s="203"/>
      <c r="S7" s="203"/>
      <c r="T7" s="203"/>
      <c r="U7" s="203"/>
      <c r="V7" s="203"/>
      <c r="W7" s="203"/>
    </row>
    <row r="8" spans="1:23" ht="6.5" customHeight="1">
      <c r="A8" s="60"/>
      <c r="B8" s="61"/>
      <c r="G8" s="203"/>
      <c r="H8" s="203"/>
      <c r="I8" s="203"/>
      <c r="J8" s="203"/>
      <c r="K8" s="205"/>
      <c r="L8" s="203"/>
      <c r="M8" s="203"/>
      <c r="N8" s="203"/>
      <c r="O8" s="203"/>
      <c r="P8" s="203"/>
      <c r="Q8" s="203"/>
      <c r="R8" s="203"/>
      <c r="S8" s="203"/>
      <c r="T8" s="203"/>
      <c r="U8" s="203"/>
      <c r="V8" s="203"/>
      <c r="W8" s="203"/>
    </row>
    <row r="9" spans="1:23" ht="9.5" customHeight="1">
      <c r="A9" s="60"/>
      <c r="B9" s="379" t="s">
        <v>73</v>
      </c>
      <c r="C9" s="380"/>
      <c r="D9" s="380"/>
      <c r="E9" s="381"/>
      <c r="G9" s="203"/>
      <c r="H9" s="203"/>
      <c r="I9" s="203"/>
      <c r="J9" s="203"/>
      <c r="K9" s="203"/>
      <c r="L9" s="203"/>
      <c r="M9" s="203"/>
      <c r="N9" s="203"/>
      <c r="O9" s="203"/>
      <c r="P9" s="203"/>
      <c r="Q9" s="203"/>
      <c r="R9" s="203"/>
      <c r="S9" s="203"/>
      <c r="T9" s="203"/>
      <c r="U9" s="203"/>
      <c r="V9" s="203"/>
      <c r="W9" s="203"/>
    </row>
    <row r="10" spans="1:23" ht="12" customHeight="1">
      <c r="A10" s="60"/>
      <c r="B10" s="382"/>
      <c r="C10" s="383"/>
      <c r="D10" s="383"/>
      <c r="E10" s="384"/>
      <c r="G10" s="203"/>
      <c r="H10" s="203"/>
      <c r="I10" s="203"/>
      <c r="J10" s="207"/>
      <c r="K10" s="203"/>
      <c r="L10" s="203"/>
      <c r="M10" s="203"/>
      <c r="N10" s="203"/>
      <c r="O10" s="203"/>
      <c r="P10" s="207"/>
      <c r="Q10" s="203"/>
      <c r="R10" s="203"/>
      <c r="S10" s="203"/>
      <c r="T10" s="203"/>
      <c r="U10" s="203"/>
      <c r="V10" s="203"/>
      <c r="W10" s="203"/>
    </row>
    <row r="11" spans="1:23" ht="15.5" customHeight="1">
      <c r="B11" s="236" t="s">
        <v>250</v>
      </c>
      <c r="C11" s="237"/>
      <c r="D11" s="237"/>
      <c r="E11" s="238" t="s">
        <v>245</v>
      </c>
      <c r="F11" s="116"/>
      <c r="G11" s="203"/>
      <c r="H11" s="208"/>
      <c r="I11" s="203"/>
      <c r="J11" s="203"/>
      <c r="K11" s="203"/>
      <c r="L11" s="203"/>
      <c r="M11" s="203"/>
      <c r="N11" s="203"/>
      <c r="O11" s="203"/>
      <c r="P11" s="203"/>
      <c r="Q11" s="203"/>
      <c r="R11" s="203"/>
      <c r="S11" s="203"/>
      <c r="T11" s="203"/>
      <c r="U11" s="203"/>
      <c r="V11" s="203"/>
      <c r="W11" s="203"/>
    </row>
    <row r="12" spans="1:23" ht="13.25" customHeight="1">
      <c r="G12" s="203"/>
      <c r="H12" s="208"/>
      <c r="I12" s="203"/>
      <c r="J12" s="203"/>
      <c r="K12" s="203"/>
      <c r="L12" s="203"/>
      <c r="M12" s="203"/>
      <c r="N12" s="203"/>
      <c r="O12" s="203"/>
      <c r="P12" s="203"/>
      <c r="Q12" s="203"/>
      <c r="R12" s="203"/>
      <c r="S12" s="203"/>
      <c r="T12" s="203"/>
      <c r="U12" s="203"/>
      <c r="V12" s="203"/>
      <c r="W12" s="203"/>
    </row>
    <row r="13" spans="1:23">
      <c r="G13" s="203"/>
      <c r="H13" s="203"/>
      <c r="I13" s="203"/>
      <c r="J13" s="203"/>
      <c r="K13" s="203"/>
      <c r="L13" s="203"/>
      <c r="M13" s="203"/>
      <c r="N13" s="203"/>
      <c r="O13" s="203"/>
      <c r="P13" s="203"/>
      <c r="Q13" s="203"/>
      <c r="R13" s="203"/>
      <c r="S13" s="203"/>
      <c r="T13" s="203"/>
      <c r="U13" s="203"/>
      <c r="V13" s="203"/>
      <c r="W13" s="203"/>
    </row>
    <row r="14" spans="1:23">
      <c r="G14" s="203"/>
      <c r="H14" s="203"/>
      <c r="I14" s="203"/>
      <c r="J14" s="203"/>
      <c r="K14" s="203"/>
      <c r="L14" s="203"/>
      <c r="M14" s="203"/>
      <c r="N14" s="203"/>
      <c r="O14" s="203"/>
      <c r="P14" s="203"/>
      <c r="Q14" s="203"/>
      <c r="R14" s="203"/>
      <c r="S14" s="203"/>
      <c r="T14" s="203"/>
      <c r="U14" s="203"/>
      <c r="V14" s="203"/>
      <c r="W14" s="203"/>
    </row>
    <row r="15" spans="1:23">
      <c r="G15" s="203"/>
      <c r="H15" s="203"/>
      <c r="I15" s="203"/>
      <c r="J15" s="203"/>
      <c r="K15" s="203"/>
      <c r="L15" s="203"/>
      <c r="M15" s="203"/>
      <c r="N15" s="203"/>
      <c r="O15" s="203"/>
      <c r="P15" s="203"/>
      <c r="Q15" s="203"/>
      <c r="R15" s="203"/>
      <c r="S15" s="203"/>
      <c r="T15" s="203"/>
      <c r="U15" s="203"/>
      <c r="V15" s="203"/>
      <c r="W15" s="203"/>
    </row>
    <row r="16" spans="1:23" ht="21" customHeight="1">
      <c r="G16" s="203"/>
      <c r="H16" s="203"/>
      <c r="I16" s="203"/>
      <c r="J16" s="203"/>
      <c r="K16" s="203"/>
      <c r="L16" s="203"/>
      <c r="M16" s="203"/>
      <c r="N16" s="203"/>
      <c r="O16" s="203"/>
      <c r="P16" s="203"/>
      <c r="Q16" s="203"/>
      <c r="R16" s="203"/>
      <c r="S16" s="203"/>
      <c r="T16" s="203"/>
      <c r="U16" s="203"/>
      <c r="V16" s="203"/>
      <c r="W16" s="203"/>
    </row>
    <row r="17" spans="7:23" ht="21" customHeight="1">
      <c r="G17" s="203"/>
      <c r="H17" s="203"/>
      <c r="I17" s="203"/>
      <c r="J17" s="203"/>
      <c r="K17" s="203"/>
      <c r="L17" s="203"/>
      <c r="M17" s="203"/>
      <c r="N17" s="203"/>
      <c r="O17" s="203"/>
      <c r="P17" s="203"/>
      <c r="Q17" s="203"/>
      <c r="R17" s="203"/>
      <c r="S17" s="203"/>
      <c r="T17" s="203"/>
      <c r="U17" s="203"/>
      <c r="V17" s="203"/>
      <c r="W17" s="203"/>
    </row>
    <row r="18" spans="7:23">
      <c r="G18" s="203"/>
      <c r="H18" s="203"/>
      <c r="I18" s="203"/>
      <c r="J18" s="203"/>
      <c r="K18" s="203"/>
      <c r="L18" s="203"/>
      <c r="M18" s="203"/>
      <c r="N18" s="203"/>
      <c r="O18" s="203"/>
      <c r="P18" s="203"/>
      <c r="Q18" s="203"/>
      <c r="R18" s="203"/>
      <c r="S18" s="203"/>
      <c r="T18" s="203"/>
      <c r="U18" s="203"/>
      <c r="V18" s="203"/>
      <c r="W18" s="203"/>
    </row>
    <row r="19" spans="7:23" ht="14.75" customHeight="1">
      <c r="G19" s="203"/>
      <c r="H19" s="203"/>
      <c r="I19" s="203"/>
      <c r="J19" s="203"/>
      <c r="K19" s="203"/>
      <c r="L19" s="203"/>
      <c r="M19" s="203"/>
      <c r="N19" s="203"/>
      <c r="O19" s="203"/>
      <c r="P19" s="203"/>
      <c r="Q19" s="203"/>
      <c r="R19" s="203"/>
      <c r="S19" s="203"/>
      <c r="T19" s="203"/>
      <c r="U19" s="203"/>
      <c r="V19" s="203"/>
      <c r="W19" s="203"/>
    </row>
    <row r="20" spans="7:23">
      <c r="G20" s="203"/>
      <c r="H20" s="203"/>
      <c r="I20" s="203"/>
      <c r="J20" s="203"/>
      <c r="K20" s="203"/>
      <c r="L20" s="203"/>
      <c r="M20" s="203"/>
      <c r="N20" s="203"/>
      <c r="O20" s="203"/>
      <c r="P20" s="203"/>
      <c r="Q20" s="203"/>
      <c r="R20" s="203"/>
      <c r="S20" s="203"/>
      <c r="T20" s="203"/>
      <c r="U20" s="203"/>
      <c r="V20" s="203"/>
      <c r="W20" s="203"/>
    </row>
    <row r="21" spans="7:23">
      <c r="G21" s="203"/>
      <c r="H21" s="203"/>
      <c r="I21" s="203"/>
      <c r="J21" s="203"/>
      <c r="K21" s="203"/>
      <c r="L21" s="203"/>
      <c r="M21" s="203"/>
      <c r="N21" s="203"/>
      <c r="O21" s="203"/>
      <c r="P21" s="203"/>
      <c r="Q21" s="203"/>
      <c r="R21" s="203"/>
      <c r="S21" s="203"/>
      <c r="T21" s="203"/>
      <c r="U21" s="203"/>
      <c r="V21" s="203"/>
      <c r="W21" s="203"/>
    </row>
    <row r="22" spans="7:23">
      <c r="G22" s="203"/>
      <c r="H22" s="203"/>
      <c r="I22" s="203"/>
      <c r="J22" s="203"/>
      <c r="K22" s="203"/>
      <c r="L22" s="203"/>
      <c r="M22" s="203"/>
      <c r="N22" s="203"/>
      <c r="O22" s="203"/>
      <c r="P22" s="203"/>
      <c r="Q22" s="203"/>
      <c r="R22" s="203"/>
      <c r="S22" s="203"/>
      <c r="T22" s="203"/>
      <c r="U22" s="203"/>
      <c r="V22" s="203"/>
      <c r="W22" s="203"/>
    </row>
    <row r="23" spans="7:23" ht="18.5" customHeight="1">
      <c r="G23" s="203"/>
      <c r="H23" s="203"/>
      <c r="I23" s="203"/>
      <c r="J23" s="208"/>
      <c r="K23" s="203"/>
      <c r="L23" s="203"/>
      <c r="M23" s="203"/>
      <c r="N23" s="203"/>
      <c r="O23" s="203"/>
      <c r="P23" s="203"/>
      <c r="Q23" s="203"/>
      <c r="R23" s="203"/>
      <c r="S23" s="203"/>
      <c r="T23" s="203"/>
      <c r="U23" s="203"/>
      <c r="V23" s="203"/>
      <c r="W23" s="203"/>
    </row>
    <row r="24" spans="7:23" ht="18.5" customHeight="1">
      <c r="G24" s="203"/>
      <c r="H24" s="203"/>
      <c r="I24" s="203"/>
      <c r="J24" s="208"/>
      <c r="K24" s="203"/>
      <c r="L24" s="203"/>
      <c r="M24" s="203"/>
      <c r="N24" s="203"/>
      <c r="O24" s="203"/>
      <c r="P24" s="207"/>
      <c r="Q24" s="203"/>
      <c r="R24" s="203"/>
      <c r="S24" s="203"/>
      <c r="T24" s="203"/>
      <c r="U24" s="203"/>
      <c r="V24" s="203"/>
      <c r="W24" s="203"/>
    </row>
    <row r="25" spans="7:23">
      <c r="G25" s="203"/>
      <c r="H25" s="203"/>
      <c r="I25" s="203"/>
      <c r="J25" s="203"/>
      <c r="K25" s="203"/>
      <c r="L25" s="203"/>
      <c r="M25" s="203"/>
      <c r="N25" s="203"/>
      <c r="O25" s="203"/>
      <c r="P25" s="203"/>
      <c r="Q25" s="203"/>
      <c r="R25" s="203"/>
      <c r="S25" s="203"/>
      <c r="T25" s="203"/>
      <c r="U25" s="203"/>
      <c r="V25" s="203"/>
      <c r="W25" s="203"/>
    </row>
    <row r="26" spans="7:23">
      <c r="G26" s="203"/>
      <c r="H26" s="203"/>
      <c r="I26" s="203"/>
      <c r="J26" s="203"/>
      <c r="K26" s="203"/>
      <c r="L26" s="203"/>
      <c r="M26" s="203"/>
      <c r="N26" s="203"/>
      <c r="O26" s="203"/>
      <c r="P26" s="203"/>
      <c r="Q26" s="203"/>
      <c r="R26" s="203"/>
      <c r="S26" s="203"/>
      <c r="T26" s="203"/>
      <c r="U26" s="203"/>
      <c r="V26" s="203"/>
      <c r="W26" s="203"/>
    </row>
    <row r="27" spans="7:23">
      <c r="G27" s="203"/>
      <c r="H27" s="203"/>
      <c r="I27" s="203"/>
      <c r="J27" s="203"/>
      <c r="K27" s="203"/>
      <c r="L27" s="203"/>
      <c r="M27" s="203"/>
      <c r="N27" s="203"/>
      <c r="O27" s="203"/>
      <c r="P27" s="203"/>
      <c r="Q27" s="203"/>
      <c r="R27" s="203"/>
      <c r="S27" s="203"/>
      <c r="T27" s="203"/>
      <c r="U27" s="203"/>
      <c r="V27" s="203"/>
      <c r="W27" s="203"/>
    </row>
    <row r="28" spans="7:23">
      <c r="G28" s="203"/>
      <c r="H28" s="203"/>
      <c r="I28" s="203"/>
      <c r="J28" s="203"/>
      <c r="K28" s="203"/>
      <c r="L28" s="203"/>
      <c r="M28" s="203"/>
      <c r="N28" s="203"/>
      <c r="O28" s="203"/>
      <c r="P28" s="203"/>
      <c r="Q28" s="203"/>
      <c r="R28" s="203"/>
      <c r="S28" s="203"/>
      <c r="T28" s="203"/>
      <c r="U28" s="203"/>
      <c r="V28" s="203"/>
      <c r="W28" s="203"/>
    </row>
    <row r="29" spans="7:23">
      <c r="G29" s="203"/>
      <c r="H29" s="203"/>
      <c r="I29" s="203"/>
      <c r="J29" s="203"/>
      <c r="K29" s="203"/>
      <c r="L29" s="203"/>
      <c r="M29" s="203"/>
      <c r="N29" s="203"/>
      <c r="O29" s="203"/>
      <c r="P29" s="203"/>
      <c r="Q29" s="212"/>
      <c r="R29" s="203"/>
      <c r="S29" s="203"/>
      <c r="T29" s="203"/>
      <c r="U29" s="203"/>
      <c r="V29" s="203"/>
      <c r="W29" s="203"/>
    </row>
    <row r="30" spans="7:23">
      <c r="G30" s="203"/>
      <c r="H30" s="208"/>
      <c r="I30" s="203"/>
      <c r="J30" s="203"/>
      <c r="K30" s="203"/>
      <c r="L30" s="203"/>
      <c r="M30" s="203"/>
      <c r="N30" s="203"/>
      <c r="O30" s="203"/>
      <c r="P30" s="203"/>
      <c r="Q30" s="203"/>
      <c r="R30" s="203"/>
      <c r="S30" s="203"/>
      <c r="T30" s="203"/>
      <c r="U30" s="203"/>
      <c r="V30" s="203"/>
      <c r="W30" s="203"/>
    </row>
    <row r="31" spans="7:23" ht="18.5" customHeight="1">
      <c r="G31" s="203"/>
      <c r="H31" s="208"/>
      <c r="I31" s="203"/>
      <c r="J31" s="203"/>
      <c r="K31" s="203"/>
      <c r="L31" s="203"/>
      <c r="M31" s="203"/>
      <c r="N31" s="203"/>
      <c r="O31" s="203"/>
      <c r="P31" s="203"/>
      <c r="Q31" s="203"/>
      <c r="R31" s="203"/>
      <c r="S31" s="203"/>
      <c r="T31" s="203"/>
      <c r="U31" s="203"/>
      <c r="V31" s="203"/>
      <c r="W31" s="203"/>
    </row>
    <row r="32" spans="7:23" ht="18.5" customHeight="1">
      <c r="G32" s="203"/>
      <c r="H32" s="203"/>
      <c r="I32" s="203"/>
      <c r="J32" s="203"/>
      <c r="K32" s="203"/>
      <c r="L32" s="203"/>
      <c r="M32" s="203"/>
      <c r="N32" s="203"/>
      <c r="O32" s="203"/>
      <c r="P32" s="203"/>
      <c r="Q32" s="203"/>
      <c r="R32" s="203"/>
      <c r="S32" s="203"/>
      <c r="T32" s="203"/>
      <c r="U32" s="203"/>
      <c r="V32" s="203"/>
      <c r="W32" s="203"/>
    </row>
    <row r="33" spans="7:23">
      <c r="G33" s="203"/>
      <c r="H33" s="203"/>
      <c r="I33" s="203"/>
      <c r="J33" s="203"/>
      <c r="K33" s="203"/>
      <c r="L33" s="203"/>
      <c r="M33" s="203"/>
      <c r="N33" s="203"/>
      <c r="O33" s="203"/>
      <c r="P33" s="203"/>
      <c r="Q33" s="203"/>
      <c r="R33" s="203"/>
      <c r="S33" s="203"/>
      <c r="T33" s="203"/>
      <c r="U33" s="203"/>
      <c r="V33" s="203"/>
      <c r="W33" s="203"/>
    </row>
    <row r="34" spans="7:23" ht="20.75" customHeight="1"/>
    <row r="36" spans="7:23" ht="15.5" customHeight="1">
      <c r="G36" s="378" t="s">
        <v>143</v>
      </c>
      <c r="H36" s="378"/>
      <c r="I36" s="378"/>
      <c r="J36" s="378"/>
      <c r="K36" s="378"/>
      <c r="L36" s="378"/>
      <c r="M36" s="378"/>
      <c r="N36" s="378"/>
      <c r="O36" s="378"/>
      <c r="P36" s="378"/>
      <c r="Q36" s="378"/>
      <c r="R36" s="378"/>
      <c r="S36" s="378"/>
      <c r="T36" s="378"/>
      <c r="U36" s="378"/>
      <c r="V36" s="378"/>
      <c r="W36" s="378"/>
    </row>
    <row r="37" spans="7:23">
      <c r="G37" s="378"/>
      <c r="H37" s="378"/>
      <c r="I37" s="378"/>
      <c r="J37" s="378"/>
      <c r="K37" s="378"/>
      <c r="L37" s="378"/>
      <c r="M37" s="378"/>
      <c r="N37" s="378"/>
      <c r="O37" s="378"/>
      <c r="P37" s="378"/>
      <c r="Q37" s="378"/>
      <c r="R37" s="378"/>
      <c r="S37" s="378"/>
      <c r="T37" s="378"/>
      <c r="U37" s="378"/>
      <c r="V37" s="378"/>
      <c r="W37" s="378"/>
    </row>
    <row r="38" spans="7:23">
      <c r="G38" s="378"/>
      <c r="H38" s="378"/>
      <c r="I38" s="378"/>
      <c r="J38" s="378"/>
      <c r="K38" s="378"/>
      <c r="L38" s="378"/>
      <c r="M38" s="378"/>
      <c r="N38" s="378"/>
      <c r="O38" s="378"/>
      <c r="P38" s="378"/>
      <c r="Q38" s="378"/>
      <c r="R38" s="378"/>
      <c r="S38" s="378"/>
      <c r="T38" s="378"/>
      <c r="U38" s="378"/>
      <c r="V38" s="378"/>
      <c r="W38" s="378"/>
    </row>
    <row r="39" spans="7:23">
      <c r="G39" s="378"/>
      <c r="H39" s="378"/>
      <c r="I39" s="378"/>
      <c r="J39" s="378"/>
      <c r="K39" s="378"/>
      <c r="L39" s="378"/>
      <c r="M39" s="378"/>
      <c r="N39" s="378"/>
      <c r="O39" s="378"/>
      <c r="P39" s="378"/>
      <c r="Q39" s="378"/>
      <c r="R39" s="378"/>
      <c r="S39" s="378"/>
      <c r="T39" s="378"/>
      <c r="U39" s="378"/>
      <c r="V39" s="378"/>
      <c r="W39" s="378"/>
    </row>
    <row r="40" spans="7:23">
      <c r="G40" s="378"/>
      <c r="H40" s="378"/>
      <c r="I40" s="378"/>
      <c r="J40" s="378"/>
      <c r="K40" s="378"/>
      <c r="L40" s="378"/>
      <c r="M40" s="378"/>
      <c r="N40" s="378"/>
      <c r="O40" s="378"/>
      <c r="P40" s="378"/>
      <c r="Q40" s="378"/>
      <c r="R40" s="378"/>
      <c r="S40" s="378"/>
      <c r="T40" s="378"/>
      <c r="U40" s="378"/>
      <c r="V40" s="378"/>
      <c r="W40" s="378"/>
    </row>
  </sheetData>
  <sheetProtection sheet="1" objects="1" scenarios="1" selectLockedCells="1" selectUnlockedCells="1"/>
  <mergeCells count="3">
    <mergeCell ref="G2:W2"/>
    <mergeCell ref="G36:W40"/>
    <mergeCell ref="B9:E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499984740745262"/>
  </sheetPr>
  <dimension ref="A1:AB40"/>
  <sheetViews>
    <sheetView showGridLines="0" showRowColHeaders="0" zoomScale="80" zoomScaleNormal="80" workbookViewId="0"/>
  </sheetViews>
  <sheetFormatPr baseColWidth="10" defaultColWidth="11.5" defaultRowHeight="15"/>
  <cols>
    <col min="1" max="1" width="1.33203125" style="21" customWidth="1"/>
    <col min="2" max="2" width="8.83203125" style="21" customWidth="1"/>
    <col min="3" max="3" width="5" style="21" customWidth="1"/>
    <col min="4" max="4" width="6.6640625" style="21" customWidth="1"/>
    <col min="5" max="5" width="4.1640625" style="21" customWidth="1"/>
    <col min="6" max="6" width="2.1640625" style="21" customWidth="1"/>
    <col min="7" max="8" width="14.33203125" style="21" customWidth="1"/>
    <col min="9" max="9" width="8.83203125" style="21" customWidth="1"/>
    <col min="10" max="10" width="14.6640625" style="21" customWidth="1"/>
    <col min="11" max="11" width="4.6640625" style="21" customWidth="1"/>
    <col min="12" max="12" width="5.1640625" style="21" customWidth="1"/>
    <col min="13" max="13" width="8.83203125" style="21" customWidth="1"/>
    <col min="14" max="14" width="5.1640625" style="21" customWidth="1"/>
    <col min="15" max="16" width="8.83203125" style="21" customWidth="1"/>
    <col min="17" max="18" width="4.6640625" style="21" customWidth="1"/>
    <col min="19" max="19" width="11.1640625" style="21" customWidth="1"/>
    <col min="20" max="21" width="8.83203125" style="21" customWidth="1"/>
    <col min="22" max="22" width="8.6640625" style="21" customWidth="1"/>
    <col min="23" max="23" width="5.1640625" style="21" customWidth="1"/>
    <col min="24" max="25" width="8.83203125" style="21" customWidth="1"/>
    <col min="26" max="26" width="5.1640625" style="21" customWidth="1"/>
    <col min="27" max="27" width="1.1640625" style="21" customWidth="1"/>
    <col min="28" max="16384" width="11.5" style="21"/>
  </cols>
  <sheetData>
    <row r="1" spans="1:27" ht="7.75" customHeight="1"/>
    <row r="2" spans="1:27" ht="40">
      <c r="F2" s="317" t="s">
        <v>242</v>
      </c>
      <c r="G2" s="317"/>
      <c r="H2" s="317"/>
      <c r="I2" s="317"/>
      <c r="J2" s="317"/>
      <c r="K2" s="317"/>
      <c r="L2" s="317"/>
      <c r="M2" s="317"/>
      <c r="N2" s="317"/>
      <c r="O2" s="317"/>
      <c r="P2" s="317"/>
      <c r="Q2" s="317"/>
      <c r="R2" s="317"/>
      <c r="S2" s="317"/>
      <c r="T2" s="317"/>
      <c r="U2" s="317"/>
      <c r="V2" s="317"/>
      <c r="W2" s="317"/>
      <c r="X2" s="317"/>
      <c r="Y2" s="317"/>
      <c r="Z2" s="317"/>
      <c r="AA2" s="317"/>
    </row>
    <row r="3" spans="1:27" ht="8" customHeight="1">
      <c r="A3" s="60"/>
      <c r="B3" s="61"/>
      <c r="C3" s="61"/>
      <c r="D3" s="61"/>
      <c r="E3" s="62"/>
    </row>
    <row r="4" spans="1:27" ht="9.5" customHeight="1">
      <c r="A4" s="60"/>
      <c r="B4" s="61"/>
      <c r="C4" s="61"/>
      <c r="D4" s="61"/>
      <c r="E4" s="62"/>
      <c r="F4" s="385" t="str">
        <f>IF(MAX('Saisie Patrimoine'!A:A)=0,"","ETAT AU "&amp;TEXT(MAX('Saisie Patrimoine'!A:A),"jj/mm/aaaa"))</f>
        <v/>
      </c>
      <c r="G4" s="385"/>
      <c r="H4" s="385"/>
      <c r="I4" s="202"/>
      <c r="J4" s="202"/>
      <c r="K4" s="202"/>
      <c r="L4" s="202"/>
      <c r="M4" s="203"/>
      <c r="N4" s="203"/>
      <c r="O4" s="203"/>
      <c r="P4" s="203"/>
      <c r="Q4" s="203"/>
      <c r="R4" s="203"/>
      <c r="S4" s="203"/>
      <c r="T4" s="203"/>
      <c r="U4" s="203"/>
      <c r="V4" s="203"/>
      <c r="W4" s="203"/>
      <c r="X4" s="203"/>
      <c r="Y4" s="203"/>
      <c r="Z4" s="203"/>
      <c r="AA4" s="203"/>
    </row>
    <row r="5" spans="1:27" ht="9" customHeight="1">
      <c r="A5" s="60"/>
      <c r="B5" s="61"/>
      <c r="C5" s="61"/>
      <c r="D5" s="61"/>
      <c r="F5" s="385"/>
      <c r="G5" s="385"/>
      <c r="H5" s="385"/>
      <c r="I5" s="202"/>
      <c r="J5" s="202"/>
      <c r="K5" s="202"/>
      <c r="L5" s="202"/>
      <c r="M5" s="204"/>
      <c r="N5" s="202"/>
      <c r="O5" s="202"/>
      <c r="P5" s="203"/>
      <c r="Q5" s="203"/>
      <c r="R5" s="203"/>
      <c r="S5" s="203"/>
      <c r="T5" s="203"/>
      <c r="U5" s="203"/>
      <c r="V5" s="203"/>
      <c r="W5" s="203"/>
      <c r="X5" s="203"/>
      <c r="Y5" s="203"/>
      <c r="Z5" s="203"/>
      <c r="AA5" s="203"/>
    </row>
    <row r="6" spans="1:27" ht="12.5" customHeight="1">
      <c r="A6" s="60"/>
      <c r="B6" s="60"/>
      <c r="C6" s="60"/>
      <c r="D6" s="60"/>
      <c r="F6" s="385"/>
      <c r="G6" s="385"/>
      <c r="H6" s="385"/>
      <c r="I6" s="202"/>
      <c r="J6" s="202"/>
      <c r="K6" s="202"/>
      <c r="L6" s="202"/>
      <c r="M6" s="202"/>
      <c r="N6" s="202"/>
      <c r="O6" s="202"/>
      <c r="P6" s="203"/>
      <c r="Q6" s="203"/>
      <c r="R6" s="203"/>
      <c r="S6" s="203"/>
      <c r="T6" s="203"/>
      <c r="U6" s="203"/>
      <c r="V6" s="203"/>
      <c r="W6" s="203"/>
      <c r="X6" s="203"/>
      <c r="Y6" s="203"/>
      <c r="Z6" s="203"/>
      <c r="AA6" s="203"/>
    </row>
    <row r="7" spans="1:27" ht="12.5" customHeight="1">
      <c r="A7" s="60"/>
      <c r="B7" s="379" t="s">
        <v>73</v>
      </c>
      <c r="C7" s="380"/>
      <c r="D7" s="381"/>
      <c r="F7" s="385"/>
      <c r="G7" s="385"/>
      <c r="H7" s="385"/>
      <c r="I7" s="202"/>
      <c r="J7" s="202"/>
      <c r="K7" s="202"/>
      <c r="L7" s="202"/>
      <c r="M7" s="203"/>
      <c r="N7" s="203"/>
      <c r="O7" s="203"/>
      <c r="P7" s="203"/>
      <c r="Q7" s="203"/>
      <c r="R7" s="203"/>
      <c r="S7" s="203"/>
      <c r="T7" s="203"/>
      <c r="U7" s="203"/>
      <c r="V7" s="203"/>
      <c r="W7" s="203"/>
      <c r="X7" s="203"/>
      <c r="Y7" s="203"/>
      <c r="Z7" s="203"/>
      <c r="AA7" s="203"/>
    </row>
    <row r="8" spans="1:27" ht="6.5" customHeight="1">
      <c r="A8" s="60"/>
      <c r="B8" s="382"/>
      <c r="C8" s="383"/>
      <c r="D8" s="384"/>
      <c r="F8" s="203"/>
      <c r="G8" s="203"/>
      <c r="H8" s="203"/>
      <c r="I8" s="203"/>
      <c r="J8" s="203"/>
      <c r="K8" s="203"/>
      <c r="L8" s="205"/>
      <c r="M8" s="203"/>
      <c r="N8" s="203"/>
      <c r="O8" s="206"/>
      <c r="P8" s="203"/>
      <c r="Q8" s="203"/>
      <c r="R8" s="203"/>
      <c r="S8" s="203"/>
      <c r="T8" s="203"/>
      <c r="U8" s="203"/>
      <c r="V8" s="203"/>
      <c r="W8" s="203"/>
      <c r="X8" s="203"/>
      <c r="Y8" s="203"/>
      <c r="Z8" s="203"/>
      <c r="AA8" s="203"/>
    </row>
    <row r="9" spans="1:27" ht="16">
      <c r="A9" s="60"/>
      <c r="B9" s="236" t="s">
        <v>249</v>
      </c>
      <c r="C9" s="237"/>
      <c r="D9" s="238" t="s">
        <v>29</v>
      </c>
      <c r="F9" s="203"/>
      <c r="G9" s="203"/>
      <c r="H9" s="203"/>
      <c r="I9" s="203"/>
      <c r="J9" s="203"/>
      <c r="K9" s="203"/>
      <c r="L9" s="203"/>
      <c r="M9" s="203"/>
      <c r="N9" s="203"/>
      <c r="O9" s="203"/>
      <c r="P9" s="203"/>
      <c r="Q9" s="203"/>
      <c r="R9" s="203"/>
      <c r="S9" s="203"/>
      <c r="T9" s="203"/>
      <c r="U9" s="203"/>
      <c r="V9" s="203"/>
      <c r="W9" s="203"/>
      <c r="X9" s="203"/>
      <c r="Y9" s="203"/>
      <c r="Z9" s="203"/>
      <c r="AA9" s="203"/>
    </row>
    <row r="10" spans="1:27">
      <c r="A10" s="60"/>
      <c r="F10" s="203"/>
      <c r="G10" s="203"/>
      <c r="H10" s="203"/>
      <c r="I10" s="203"/>
      <c r="J10" s="203"/>
      <c r="K10" s="207"/>
      <c r="L10" s="203"/>
      <c r="M10" s="203"/>
      <c r="N10" s="203"/>
      <c r="O10" s="203"/>
      <c r="P10" s="203"/>
      <c r="Q10" s="203"/>
      <c r="R10" s="203"/>
      <c r="S10" s="207"/>
      <c r="T10" s="203"/>
      <c r="U10" s="203"/>
      <c r="V10" s="203"/>
      <c r="W10" s="203"/>
      <c r="X10" s="203"/>
      <c r="Y10" s="203"/>
      <c r="Z10" s="203"/>
      <c r="AA10" s="203"/>
    </row>
    <row r="11" spans="1:27">
      <c r="F11" s="203"/>
      <c r="G11" s="203"/>
      <c r="H11" s="203"/>
      <c r="I11" s="208"/>
      <c r="J11" s="203"/>
      <c r="K11" s="203"/>
      <c r="L11" s="203"/>
      <c r="M11" s="203"/>
      <c r="N11" s="203"/>
      <c r="O11" s="206"/>
      <c r="P11" s="203"/>
      <c r="Q11" s="203"/>
      <c r="R11" s="203"/>
      <c r="S11" s="203"/>
      <c r="T11" s="203"/>
      <c r="U11" s="203"/>
      <c r="V11" s="203"/>
      <c r="W11" s="203"/>
      <c r="X11" s="203"/>
      <c r="Y11" s="203"/>
      <c r="Z11" s="203"/>
      <c r="AA11" s="203"/>
    </row>
    <row r="12" spans="1:27" ht="13.25" customHeight="1">
      <c r="F12" s="203"/>
      <c r="G12" s="203"/>
      <c r="H12" s="203"/>
      <c r="I12" s="208"/>
      <c r="J12" s="203"/>
      <c r="K12" s="203"/>
      <c r="L12" s="203"/>
      <c r="M12" s="203"/>
      <c r="N12" s="203"/>
      <c r="O12" s="203"/>
      <c r="P12" s="203"/>
      <c r="Q12" s="203"/>
      <c r="R12" s="203"/>
      <c r="S12" s="203"/>
      <c r="T12" s="203"/>
      <c r="U12" s="203"/>
      <c r="V12" s="203"/>
      <c r="W12" s="203"/>
      <c r="X12" s="203"/>
      <c r="Y12" s="203"/>
      <c r="Z12" s="203"/>
      <c r="AA12" s="203"/>
    </row>
    <row r="13" spans="1:27">
      <c r="F13" s="203"/>
      <c r="G13" s="203"/>
      <c r="H13" s="203"/>
      <c r="I13" s="203"/>
      <c r="J13" s="203"/>
      <c r="K13" s="203"/>
      <c r="L13" s="203"/>
      <c r="M13" s="203"/>
      <c r="N13" s="203"/>
      <c r="O13" s="203"/>
      <c r="P13" s="203"/>
      <c r="Q13" s="203"/>
      <c r="R13" s="203"/>
      <c r="S13" s="203"/>
      <c r="T13" s="203"/>
      <c r="U13" s="203"/>
      <c r="V13" s="203"/>
      <c r="W13" s="203"/>
      <c r="X13" s="203"/>
      <c r="Y13" s="203"/>
      <c r="Z13" s="203"/>
      <c r="AA13" s="203"/>
    </row>
    <row r="14" spans="1:27">
      <c r="F14" s="203"/>
      <c r="G14" s="203"/>
      <c r="H14" s="203"/>
      <c r="I14" s="203"/>
      <c r="J14" s="203"/>
      <c r="K14" s="203"/>
      <c r="L14" s="203"/>
      <c r="M14" s="203"/>
      <c r="N14" s="203"/>
      <c r="O14" s="203"/>
      <c r="P14" s="203"/>
      <c r="Q14" s="203"/>
      <c r="R14" s="203"/>
      <c r="S14" s="203"/>
      <c r="T14" s="203"/>
      <c r="U14" s="203"/>
      <c r="V14" s="203"/>
      <c r="W14" s="203"/>
      <c r="X14" s="203"/>
      <c r="Y14" s="203"/>
      <c r="Z14" s="203"/>
      <c r="AA14" s="203"/>
    </row>
    <row r="15" spans="1:27">
      <c r="F15" s="203"/>
      <c r="G15" s="203"/>
      <c r="H15" s="203"/>
      <c r="I15" s="203"/>
      <c r="J15" s="203"/>
      <c r="K15" s="203"/>
      <c r="L15" s="203"/>
      <c r="M15" s="203"/>
      <c r="N15" s="203"/>
      <c r="O15" s="203"/>
      <c r="P15" s="203"/>
      <c r="Q15" s="203"/>
      <c r="R15" s="203"/>
      <c r="S15" s="203"/>
      <c r="T15" s="203"/>
      <c r="U15" s="203"/>
      <c r="V15" s="203"/>
      <c r="W15" s="203"/>
      <c r="X15" s="203"/>
      <c r="Y15" s="203"/>
      <c r="Z15" s="203"/>
      <c r="AA15" s="203"/>
    </row>
    <row r="16" spans="1:27" ht="12.5" customHeight="1">
      <c r="F16" s="203"/>
      <c r="G16" s="203"/>
      <c r="H16" s="203"/>
      <c r="I16" s="203"/>
      <c r="J16" s="203"/>
      <c r="K16" s="203"/>
      <c r="L16" s="203"/>
      <c r="M16" s="203"/>
      <c r="N16" s="203"/>
      <c r="O16" s="203"/>
      <c r="P16" s="203"/>
      <c r="Q16" s="203"/>
      <c r="R16" s="203"/>
      <c r="S16" s="203"/>
      <c r="T16" s="203"/>
      <c r="U16" s="203"/>
      <c r="V16" s="203"/>
      <c r="W16" s="203"/>
      <c r="X16" s="203"/>
      <c r="Y16" s="203"/>
      <c r="Z16" s="203"/>
      <c r="AA16" s="203"/>
    </row>
    <row r="17" spans="6:27">
      <c r="F17" s="203"/>
      <c r="G17" s="203"/>
      <c r="H17" s="203"/>
      <c r="I17" s="203"/>
      <c r="J17" s="203"/>
      <c r="K17" s="203"/>
      <c r="L17" s="203"/>
      <c r="M17" s="203"/>
      <c r="N17" s="203"/>
      <c r="O17" s="203"/>
      <c r="P17" s="203"/>
      <c r="Q17" s="203"/>
      <c r="R17" s="203"/>
      <c r="S17" s="203"/>
      <c r="T17" s="203"/>
      <c r="U17" s="203"/>
      <c r="V17" s="203"/>
      <c r="W17" s="203"/>
      <c r="X17" s="203"/>
      <c r="Y17" s="203"/>
      <c r="Z17" s="203"/>
      <c r="AA17" s="203"/>
    </row>
    <row r="18" spans="6:27">
      <c r="F18" s="203"/>
      <c r="G18" s="203"/>
      <c r="H18" s="203"/>
      <c r="I18" s="203"/>
      <c r="J18" s="203"/>
      <c r="K18" s="203"/>
      <c r="L18" s="203"/>
      <c r="M18" s="203"/>
      <c r="N18" s="203"/>
      <c r="O18" s="203"/>
      <c r="P18" s="203"/>
      <c r="Q18" s="203"/>
      <c r="R18" s="203"/>
      <c r="S18" s="203"/>
      <c r="T18" s="203"/>
      <c r="U18" s="203"/>
      <c r="V18" s="203"/>
      <c r="W18" s="203"/>
      <c r="X18" s="203"/>
      <c r="Y18" s="203"/>
      <c r="Z18" s="203"/>
      <c r="AA18" s="203"/>
    </row>
    <row r="19" spans="6:27" ht="14.75" customHeight="1">
      <c r="F19" s="203"/>
      <c r="G19" s="203"/>
      <c r="H19" s="203"/>
      <c r="I19" s="203"/>
      <c r="J19" s="203"/>
      <c r="K19" s="203"/>
      <c r="L19" s="203"/>
      <c r="M19" s="203"/>
      <c r="N19" s="203"/>
      <c r="O19" s="203"/>
      <c r="P19" s="203"/>
      <c r="Q19" s="203"/>
      <c r="R19" s="203"/>
      <c r="S19" s="203"/>
      <c r="T19" s="203"/>
      <c r="U19" s="203"/>
      <c r="V19" s="203"/>
      <c r="W19" s="203"/>
      <c r="X19" s="203"/>
      <c r="Y19" s="203"/>
      <c r="Z19" s="203"/>
      <c r="AA19" s="203"/>
    </row>
    <row r="20" spans="6:27">
      <c r="F20" s="203"/>
      <c r="G20" s="203"/>
      <c r="H20" s="203"/>
      <c r="I20" s="203"/>
      <c r="J20" s="203"/>
      <c r="K20" s="203"/>
      <c r="L20" s="203"/>
      <c r="M20" s="203"/>
      <c r="N20" s="203"/>
      <c r="O20" s="203"/>
      <c r="P20" s="203"/>
      <c r="Q20" s="203"/>
      <c r="R20" s="203"/>
      <c r="S20" s="203"/>
      <c r="T20" s="203"/>
      <c r="U20" s="203"/>
      <c r="V20" s="203"/>
      <c r="W20" s="203"/>
      <c r="X20" s="203"/>
      <c r="Y20" s="203"/>
      <c r="Z20" s="203"/>
      <c r="AA20" s="203"/>
    </row>
    <row r="21" spans="6:27">
      <c r="F21" s="203"/>
      <c r="G21" s="203"/>
      <c r="H21" s="203"/>
      <c r="I21" s="203"/>
      <c r="J21" s="203"/>
      <c r="K21" s="203"/>
      <c r="L21" s="203"/>
      <c r="M21" s="203"/>
      <c r="N21" s="203"/>
      <c r="O21" s="203"/>
      <c r="P21" s="203"/>
      <c r="Q21" s="203"/>
      <c r="R21" s="203"/>
      <c r="S21" s="203"/>
      <c r="T21" s="203"/>
      <c r="U21" s="203"/>
      <c r="V21" s="203"/>
      <c r="W21" s="203"/>
      <c r="X21" s="203"/>
      <c r="Y21" s="203"/>
      <c r="Z21" s="203"/>
      <c r="AA21" s="203"/>
    </row>
    <row r="22" spans="6:27">
      <c r="F22" s="203"/>
      <c r="G22" s="203"/>
      <c r="H22" s="203"/>
      <c r="I22" s="203"/>
      <c r="J22" s="203"/>
      <c r="K22" s="203"/>
      <c r="L22" s="203"/>
      <c r="M22" s="203"/>
      <c r="N22" s="203"/>
      <c r="O22" s="203"/>
      <c r="P22" s="203"/>
      <c r="Q22" s="203"/>
      <c r="R22" s="203"/>
      <c r="S22" s="203"/>
      <c r="T22" s="203"/>
      <c r="U22" s="203"/>
      <c r="V22" s="203"/>
      <c r="W22" s="203"/>
      <c r="X22" s="203"/>
      <c r="Y22" s="203"/>
      <c r="Z22" s="203"/>
      <c r="AA22" s="203"/>
    </row>
    <row r="23" spans="6:27">
      <c r="F23" s="203"/>
      <c r="G23" s="203"/>
      <c r="H23" s="203"/>
      <c r="I23" s="203"/>
      <c r="J23" s="203"/>
      <c r="K23" s="208"/>
      <c r="L23" s="203"/>
      <c r="M23" s="203"/>
      <c r="N23" s="203"/>
      <c r="O23" s="203"/>
      <c r="P23" s="203"/>
      <c r="Q23" s="203"/>
      <c r="R23" s="203"/>
      <c r="S23" s="203"/>
      <c r="T23" s="203"/>
      <c r="U23" s="203"/>
      <c r="V23" s="203"/>
      <c r="W23" s="203"/>
      <c r="X23" s="203"/>
      <c r="Y23" s="203"/>
      <c r="Z23" s="203"/>
      <c r="AA23" s="203"/>
    </row>
    <row r="24" spans="6:27">
      <c r="F24" s="203"/>
      <c r="G24" s="203"/>
      <c r="H24" s="203"/>
      <c r="I24" s="203"/>
      <c r="J24" s="203"/>
      <c r="K24" s="208"/>
      <c r="L24" s="203"/>
      <c r="M24" s="203"/>
      <c r="N24" s="203"/>
      <c r="O24" s="203"/>
      <c r="P24" s="203"/>
      <c r="Q24" s="203"/>
      <c r="R24" s="203"/>
      <c r="S24" s="207"/>
      <c r="T24" s="203"/>
      <c r="U24" s="203"/>
      <c r="V24" s="203"/>
      <c r="W24" s="203"/>
      <c r="X24" s="203"/>
      <c r="Y24" s="203"/>
      <c r="Z24" s="203"/>
      <c r="AA24" s="203"/>
    </row>
    <row r="25" spans="6:27">
      <c r="F25" s="203"/>
      <c r="G25" s="203"/>
      <c r="H25" s="203"/>
      <c r="I25" s="203"/>
      <c r="J25" s="203"/>
      <c r="K25" s="203"/>
      <c r="L25" s="203"/>
      <c r="M25" s="203"/>
      <c r="N25" s="203"/>
      <c r="O25" s="203"/>
      <c r="P25" s="203"/>
      <c r="Q25" s="203"/>
      <c r="R25" s="203"/>
      <c r="S25" s="203"/>
      <c r="T25" s="203"/>
      <c r="U25" s="203"/>
      <c r="V25" s="203"/>
      <c r="W25" s="203"/>
      <c r="X25" s="203"/>
      <c r="Y25" s="203"/>
      <c r="Z25" s="203"/>
      <c r="AA25" s="203"/>
    </row>
    <row r="26" spans="6:27">
      <c r="F26" s="203"/>
      <c r="G26" s="203"/>
      <c r="H26" s="203"/>
      <c r="I26" s="203"/>
      <c r="J26" s="203"/>
      <c r="K26" s="203"/>
      <c r="L26" s="203"/>
      <c r="M26" s="203"/>
      <c r="N26" s="203"/>
      <c r="O26" s="203"/>
      <c r="P26" s="203"/>
      <c r="Q26" s="203"/>
      <c r="R26" s="203"/>
      <c r="S26" s="203"/>
      <c r="T26" s="203"/>
      <c r="U26" s="203"/>
      <c r="V26" s="203"/>
      <c r="W26" s="203"/>
      <c r="X26" s="203"/>
      <c r="Y26" s="203"/>
      <c r="Z26" s="203"/>
      <c r="AA26" s="203"/>
    </row>
    <row r="27" spans="6:27">
      <c r="F27" s="203"/>
      <c r="G27" s="203"/>
      <c r="H27" s="203"/>
      <c r="I27" s="203"/>
      <c r="J27" s="203"/>
      <c r="K27" s="203"/>
      <c r="L27" s="203"/>
      <c r="M27" s="203"/>
      <c r="N27" s="203"/>
      <c r="O27" s="203"/>
      <c r="P27" s="203"/>
      <c r="Q27" s="203"/>
      <c r="R27" s="203"/>
      <c r="S27" s="203"/>
      <c r="T27" s="203"/>
      <c r="U27" s="203"/>
      <c r="V27" s="203"/>
      <c r="W27" s="203"/>
      <c r="X27" s="203"/>
      <c r="Y27" s="203"/>
      <c r="Z27" s="203"/>
      <c r="AA27" s="203"/>
    </row>
    <row r="28" spans="6:27">
      <c r="F28" s="203"/>
      <c r="G28" s="203"/>
      <c r="H28" s="203"/>
      <c r="I28" s="203"/>
      <c r="J28" s="203"/>
      <c r="K28" s="203"/>
      <c r="L28" s="203"/>
      <c r="M28" s="203"/>
      <c r="N28" s="203"/>
      <c r="O28" s="203"/>
      <c r="P28" s="203"/>
      <c r="Q28" s="203"/>
      <c r="R28" s="203"/>
      <c r="S28" s="203"/>
      <c r="T28" s="203"/>
      <c r="U28" s="203"/>
      <c r="V28" s="203"/>
      <c r="W28" s="203"/>
      <c r="X28" s="203"/>
      <c r="Y28" s="203"/>
      <c r="Z28" s="203"/>
      <c r="AA28" s="203"/>
    </row>
    <row r="29" spans="6:27">
      <c r="F29" s="203"/>
      <c r="G29" s="203"/>
      <c r="H29" s="203"/>
      <c r="I29" s="203"/>
      <c r="J29" s="203"/>
      <c r="K29" s="203"/>
      <c r="L29" s="203"/>
      <c r="M29" s="203"/>
      <c r="N29" s="203"/>
      <c r="O29" s="203"/>
      <c r="P29" s="203"/>
      <c r="Q29" s="203"/>
      <c r="R29" s="203"/>
      <c r="S29" s="203"/>
      <c r="T29" s="203"/>
      <c r="U29" s="203"/>
      <c r="V29" s="203"/>
      <c r="W29" s="203"/>
      <c r="X29" s="203"/>
      <c r="Y29" s="203"/>
      <c r="Z29" s="203"/>
      <c r="AA29" s="203"/>
    </row>
    <row r="30" spans="6:27">
      <c r="F30" s="203"/>
      <c r="G30" s="203"/>
      <c r="H30" s="203"/>
      <c r="I30" s="208"/>
      <c r="J30" s="203"/>
      <c r="K30" s="203"/>
      <c r="L30" s="203"/>
      <c r="M30" s="203"/>
      <c r="N30" s="203"/>
      <c r="O30" s="203"/>
      <c r="P30" s="203"/>
      <c r="Q30" s="203"/>
      <c r="R30" s="203"/>
      <c r="S30" s="203"/>
      <c r="T30" s="203"/>
      <c r="U30" s="203"/>
      <c r="V30" s="203"/>
      <c r="W30" s="203"/>
      <c r="X30" s="203"/>
      <c r="Y30" s="203"/>
      <c r="Z30" s="203"/>
      <c r="AA30" s="203"/>
    </row>
    <row r="31" spans="6:27" ht="18.5" customHeight="1">
      <c r="F31" s="203"/>
      <c r="G31" s="203"/>
      <c r="H31" s="203"/>
      <c r="I31" s="208"/>
      <c r="J31" s="203"/>
      <c r="K31" s="203"/>
      <c r="L31" s="203"/>
      <c r="M31" s="203"/>
      <c r="N31" s="203"/>
      <c r="O31" s="203"/>
      <c r="P31" s="203"/>
      <c r="Q31" s="203"/>
      <c r="R31" s="203"/>
      <c r="S31" s="203"/>
      <c r="T31" s="203"/>
      <c r="U31" s="203"/>
      <c r="V31" s="203"/>
      <c r="W31" s="203"/>
      <c r="X31" s="203"/>
      <c r="Y31" s="203"/>
      <c r="Z31" s="203"/>
      <c r="AA31" s="203"/>
    </row>
    <row r="32" spans="6:27" ht="18.5" customHeight="1">
      <c r="F32" s="203"/>
      <c r="G32" s="203"/>
      <c r="H32" s="203"/>
      <c r="I32" s="203"/>
      <c r="J32" s="203"/>
      <c r="K32" s="203"/>
      <c r="L32" s="203"/>
      <c r="M32" s="203"/>
      <c r="N32" s="203"/>
      <c r="O32" s="203"/>
      <c r="P32" s="203"/>
      <c r="Q32" s="203"/>
      <c r="R32" s="203"/>
      <c r="S32" s="203"/>
      <c r="T32" s="203"/>
      <c r="U32" s="203"/>
      <c r="V32" s="203"/>
      <c r="W32" s="203"/>
      <c r="X32" s="203"/>
      <c r="Y32" s="203"/>
      <c r="Z32" s="203"/>
      <c r="AA32" s="203"/>
    </row>
    <row r="33" spans="6:28">
      <c r="F33" s="203"/>
      <c r="G33" s="203"/>
      <c r="H33" s="203"/>
      <c r="I33" s="203"/>
      <c r="J33" s="203"/>
      <c r="K33" s="203"/>
      <c r="L33" s="203"/>
      <c r="M33" s="203"/>
      <c r="N33" s="203"/>
      <c r="O33" s="203"/>
      <c r="P33" s="203"/>
      <c r="Q33" s="203"/>
      <c r="R33" s="203"/>
      <c r="S33" s="203"/>
      <c r="T33" s="203"/>
      <c r="U33" s="203"/>
      <c r="V33" s="203"/>
      <c r="W33" s="203"/>
      <c r="X33" s="203"/>
      <c r="Y33" s="203"/>
      <c r="Z33" s="203"/>
      <c r="AA33" s="203"/>
    </row>
    <row r="34" spans="6:28" ht="20.75" customHeight="1">
      <c r="F34" s="203"/>
      <c r="G34" s="203"/>
      <c r="H34" s="203"/>
      <c r="I34" s="203"/>
      <c r="J34" s="203"/>
      <c r="K34" s="203"/>
      <c r="L34" s="203"/>
      <c r="M34" s="203"/>
      <c r="N34" s="203"/>
      <c r="O34" s="203"/>
      <c r="P34" s="203"/>
      <c r="Q34" s="203"/>
      <c r="R34" s="203"/>
      <c r="S34" s="203"/>
      <c r="T34" s="209" t="s">
        <v>117</v>
      </c>
      <c r="U34" s="203"/>
      <c r="V34" s="203"/>
      <c r="W34" s="203"/>
      <c r="X34" s="203"/>
      <c r="Y34" s="203"/>
      <c r="Z34" s="203"/>
      <c r="AA34" s="203"/>
    </row>
    <row r="37" spans="6:28" ht="15.5" customHeight="1">
      <c r="G37" s="378" t="s">
        <v>143</v>
      </c>
      <c r="H37" s="378"/>
      <c r="I37" s="378"/>
      <c r="J37" s="378"/>
      <c r="K37" s="378"/>
      <c r="L37" s="378"/>
      <c r="M37" s="378"/>
      <c r="N37" s="378"/>
      <c r="O37" s="378"/>
      <c r="P37" s="378"/>
      <c r="Q37" s="378"/>
      <c r="R37" s="378"/>
      <c r="S37" s="378"/>
      <c r="T37" s="378"/>
      <c r="U37" s="378"/>
      <c r="V37" s="378"/>
      <c r="W37" s="378"/>
      <c r="X37" s="378"/>
      <c r="Y37" s="378"/>
      <c r="Z37" s="378"/>
      <c r="AA37" s="378"/>
      <c r="AB37" s="378"/>
    </row>
    <row r="38" spans="6:28">
      <c r="G38" s="378"/>
      <c r="H38" s="378"/>
      <c r="I38" s="378"/>
      <c r="J38" s="378"/>
      <c r="K38" s="378"/>
      <c r="L38" s="378"/>
      <c r="M38" s="378"/>
      <c r="N38" s="378"/>
      <c r="O38" s="378"/>
      <c r="P38" s="378"/>
      <c r="Q38" s="378"/>
      <c r="R38" s="378"/>
      <c r="S38" s="378"/>
      <c r="T38" s="378"/>
      <c r="U38" s="378"/>
      <c r="V38" s="378"/>
      <c r="W38" s="378"/>
      <c r="X38" s="378"/>
      <c r="Y38" s="378"/>
      <c r="Z38" s="378"/>
      <c r="AA38" s="378"/>
      <c r="AB38" s="378"/>
    </row>
    <row r="39" spans="6:28">
      <c r="G39" s="378"/>
      <c r="H39" s="378"/>
      <c r="I39" s="378"/>
      <c r="J39" s="378"/>
      <c r="K39" s="378"/>
      <c r="L39" s="378"/>
      <c r="M39" s="378"/>
      <c r="N39" s="378"/>
      <c r="O39" s="378"/>
      <c r="P39" s="378"/>
      <c r="Q39" s="378"/>
      <c r="R39" s="378"/>
      <c r="S39" s="378"/>
      <c r="T39" s="378"/>
      <c r="U39" s="378"/>
      <c r="V39" s="378"/>
      <c r="W39" s="378"/>
      <c r="X39" s="378"/>
      <c r="Y39" s="378"/>
      <c r="Z39" s="378"/>
      <c r="AA39" s="378"/>
      <c r="AB39" s="378"/>
    </row>
    <row r="40" spans="6:28">
      <c r="G40" s="378"/>
      <c r="H40" s="378"/>
      <c r="I40" s="378"/>
      <c r="J40" s="378"/>
      <c r="K40" s="378"/>
      <c r="L40" s="378"/>
      <c r="M40" s="378"/>
      <c r="N40" s="378"/>
      <c r="O40" s="378"/>
      <c r="P40" s="378"/>
      <c r="Q40" s="378"/>
      <c r="R40" s="378"/>
      <c r="S40" s="378"/>
      <c r="T40" s="378"/>
      <c r="U40" s="378"/>
      <c r="V40" s="378"/>
      <c r="W40" s="378"/>
      <c r="X40" s="378"/>
      <c r="Y40" s="378"/>
      <c r="Z40" s="378"/>
      <c r="AA40" s="378"/>
      <c r="AB40" s="378"/>
    </row>
  </sheetData>
  <sheetProtection sheet="1" objects="1" scenarios="1" selectLockedCells="1" selectUnlockedCells="1"/>
  <mergeCells count="4">
    <mergeCell ref="G37:AB40"/>
    <mergeCell ref="B7:D8"/>
    <mergeCell ref="F4:H7"/>
    <mergeCell ref="F2:AA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4">
    <tabColor theme="0" tint="-0.249977111117893"/>
  </sheetPr>
  <dimension ref="A1:AI101"/>
  <sheetViews>
    <sheetView showGridLines="0" workbookViewId="0">
      <selection sqref="A1:XFD1048576"/>
    </sheetView>
  </sheetViews>
  <sheetFormatPr baseColWidth="10" defaultColWidth="11.5" defaultRowHeight="16"/>
  <cols>
    <col min="1" max="1" width="5.6640625" style="242" customWidth="1"/>
    <col min="2" max="8" width="11.5" style="242"/>
    <col min="9" max="9" width="13.6640625" style="242" customWidth="1"/>
    <col min="10" max="10" width="26.6640625" style="242" customWidth="1"/>
    <col min="11" max="11" width="14.5" style="242" customWidth="1"/>
    <col min="12" max="12" width="8.1640625" style="242" customWidth="1"/>
    <col min="13" max="14" width="22.6640625" style="242" customWidth="1"/>
    <col min="15" max="15" width="14.5" style="242" customWidth="1"/>
    <col min="16" max="16" width="8.1640625" style="242" customWidth="1"/>
    <col min="17" max="19" width="11.5" style="242"/>
    <col min="20" max="20" width="18.1640625" style="242" customWidth="1"/>
    <col min="21" max="21" width="16.83203125" style="242" customWidth="1"/>
    <col min="22" max="16384" width="11.5" style="242"/>
  </cols>
  <sheetData>
    <row r="1" spans="1:35" ht="17">
      <c r="A1" s="268">
        <v>3</v>
      </c>
      <c r="C1" s="242" t="s">
        <v>31</v>
      </c>
      <c r="D1" s="242" t="s">
        <v>0</v>
      </c>
      <c r="E1" s="242" t="s">
        <v>20</v>
      </c>
      <c r="F1" s="242" t="s">
        <v>22</v>
      </c>
      <c r="G1" s="242" t="s">
        <v>23</v>
      </c>
      <c r="J1" s="242" t="s">
        <v>31</v>
      </c>
      <c r="K1" s="242" t="s">
        <v>35</v>
      </c>
      <c r="N1" s="242" t="s">
        <v>20</v>
      </c>
      <c r="O1" s="242" t="s">
        <v>35</v>
      </c>
      <c r="Q1" s="242" t="s">
        <v>1</v>
      </c>
      <c r="R1" s="242" t="s">
        <v>3</v>
      </c>
      <c r="T1" s="242" t="s">
        <v>104</v>
      </c>
      <c r="U1" s="242" t="s">
        <v>105</v>
      </c>
      <c r="W1" s="242" t="s">
        <v>31</v>
      </c>
      <c r="X1" s="242" t="s">
        <v>33</v>
      </c>
      <c r="Y1" s="242" t="s">
        <v>22</v>
      </c>
      <c r="Z1" s="242" t="s">
        <v>23</v>
      </c>
      <c r="AC1" s="242" t="s">
        <v>33</v>
      </c>
      <c r="AD1" s="242" t="s">
        <v>22</v>
      </c>
      <c r="AE1" s="242" t="s">
        <v>23</v>
      </c>
    </row>
    <row r="2" spans="1:35">
      <c r="C2" s="242" t="str">
        <f>IF(AND($A$1=1,'Saisie Budget-Investissement'!A8&lt;&gt;""),'Saisie Budget-Investissement'!A8,IF(AND($A$1=2,'Saisie Budget-Investissement'!G8&lt;&gt;""),'Saisie Budget-Investissement'!G8,IF('Saisie Budget-Investissement'!M8&lt;&gt;"",'Saisie Budget-Investissement'!M8,"")))</f>
        <v>Stock Picking</v>
      </c>
      <c r="D2" s="242" t="str">
        <f>IF(C2="","",IF($A$1=1,'Saisie Budget-Investissement'!B8,IF($A$1=2,'Saisie Budget-Investissement'!H8,'Saisie Budget-Investissement'!O8)))</f>
        <v>Variable</v>
      </c>
      <c r="E2" s="242" t="str">
        <f>IF(C2="","",IF($A$1=1,'Saisie Budget-Investissement'!C8,IF($A$1=2,'Saisie Budget-Investissement'!I8,'Saisie Budget-Investissement'!P8)))</f>
        <v>Air liquide</v>
      </c>
      <c r="F2" s="242">
        <f>IF(C2="","",IF($A$1=1,'Saisie Budget-Investissement'!D8,IF($A$1=2,'Saisie Budget-Investissement'!J8,'Saisie Budget-Investissement'!Q8)))</f>
        <v>50</v>
      </c>
      <c r="G2" s="242">
        <f>IF(C2="","",IF($A$1=1,'Saisie Budget-Investissement'!E8,IF($A$1=2,'Saisie Budget-Investissement'!K8,'Saisie Budget-Investissement'!R8)))</f>
        <v>50</v>
      </c>
      <c r="J2" s="242" t="str" cm="1">
        <f t="array" ref="J2">IFERROR(INDEX($C$1:$C$101,MATCH(0,COUNTIF($J$1:J1,$C$1:$C$101),0)),"")</f>
        <v>Stock Picking</v>
      </c>
      <c r="K2" s="241">
        <f>IF(J2="",NA(),IF(SUMIF(C:C,'Aide budget'!J2,F:F)=0,NA(),SUMIF(C:C,'Aide budget'!J2,F:F)))</f>
        <v>100</v>
      </c>
      <c r="N2" s="242" t="str" cm="1">
        <f t="array" ref="N2">IFERROR(INDEX($E$1:$E$101,MATCH(0,COUNTIF($N$1:N1,$E$1:$E$101),0)),"")</f>
        <v>Air liquide</v>
      </c>
      <c r="O2" s="241">
        <f>IF(N2="",#N/A,IF(SUMIF(E:E,N2,F:F)=0,0,SUMIF(E:E,N2,F:F)))</f>
        <v>50</v>
      </c>
      <c r="Q2" s="243">
        <f>IF(SUMIF(D:D,"Fixe",F:F)=0,#N/A,SUMIF(D:D,"Fixe",F:F))</f>
        <v>1413</v>
      </c>
      <c r="R2" s="243">
        <f>IF(SUMIF(D:D,"Variable",F:F)=0,#N/A,SUMIF(D:D,"Variable",F:F))</f>
        <v>175</v>
      </c>
      <c r="T2" s="253">
        <f>IF(SUM('Saisie Budget-Investissement'!Q8:Q1048576)="","",SUM('Saisie Budget-Investissement'!Q8:Q1048576))</f>
        <v>1588</v>
      </c>
      <c r="U2" s="253">
        <f>IF(SUM('Saisie Budget-Investissement'!R8:R1048576)="","",SUM('Saisie Budget-Investissement'!R8:R1048576))</f>
        <v>2388</v>
      </c>
      <c r="W2" s="242" t="str">
        <f>IF('Saisie Budget-Investissement'!M8="","",'Saisie Budget-Investissement'!M8)</f>
        <v>Stock Picking</v>
      </c>
      <c r="X2" s="242" t="str">
        <f>INDEX('Liste Classe d''actifs'!$A$8:$A$37, MATCH(W2,'Liste Classe d''actifs'!$B$8:$B$37,0))</f>
        <v>Actions</v>
      </c>
      <c r="Y2" s="242">
        <f>IF(W2="","",'Saisie Budget-Investissement'!Q8)</f>
        <v>50</v>
      </c>
      <c r="Z2" s="242">
        <f>IF(W2="","",'Saisie Budget-Investissement'!R8)</f>
        <v>50</v>
      </c>
      <c r="AC2" s="242" t="s">
        <v>95</v>
      </c>
      <c r="AD2" s="242">
        <f>IF(AC2="",#N/A,IF(ISERROR(VLOOKUP(AC2,X:X,1,FALSE)),#N/A,IF(SUMIF(X:X,AC2,Y:Y)=0,#N/A,SUMIF(X:X,AC2,Y:Y))))</f>
        <v>163</v>
      </c>
      <c r="AE2" s="242">
        <f>IF(AC2="",#N/A,IF(ISERROR(VLOOKUP(AC2,X:X,1,FALSE)),#N/A,IF(SUMIF(X:X,AC2,Z:Z)=0,#N/A,SUMIF(X:X,AC2,Z:Z))))</f>
        <v>188</v>
      </c>
      <c r="AI2" s="242">
        <f>IF(AC2="",NA(),IF(SUMIF(X:X,AC2,Y:Y)=0,NA(),SUMIF(X:X,AC2,Y:Y)))</f>
        <v>163</v>
      </c>
    </row>
    <row r="3" spans="1:35">
      <c r="C3" s="242" t="str">
        <f>IF(AND($A$1=1,'Saisie Budget-Investissement'!A9&lt;&gt;""),'Saisie Budget-Investissement'!A9,IF(AND($A$1=2,'Saisie Budget-Investissement'!G9&lt;&gt;""),'Saisie Budget-Investissement'!G9,IF('Saisie Budget-Investissement'!M9&lt;&gt;"",'Saisie Budget-Investissement'!M9,"")))</f>
        <v>Stock Picking</v>
      </c>
      <c r="D3" s="242" t="str">
        <f>IF(C3="","",IF($A$1=1,'Saisie Budget-Investissement'!B9,IF($A$1=2,'Saisie Budget-Investissement'!H9,'Saisie Budget-Investissement'!O9)))</f>
        <v>Fixe</v>
      </c>
      <c r="E3" s="242" t="str">
        <f>IF(C3="","",IF($A$1=1,'Saisie Budget-Investissement'!C9,IF($A$1=2,'Saisie Budget-Investissement'!I9,'Saisie Budget-Investissement'!P9)))</f>
        <v>Microsoft</v>
      </c>
      <c r="F3" s="242">
        <f>IF(C3="","",IF($A$1=1,'Saisie Budget-Investissement'!D9,IF($A$1=2,'Saisie Budget-Investissement'!J9,'Saisie Budget-Investissement'!Q9)))</f>
        <v>50</v>
      </c>
      <c r="G3" s="242">
        <f>IF(C3="","",IF($A$1=1,'Saisie Budget-Investissement'!E9,IF($A$1=2,'Saisie Budget-Investissement'!K9,'Saisie Budget-Investissement'!R9)))</f>
        <v>100</v>
      </c>
      <c r="J3" s="242" t="str" cm="1">
        <f t="array" ref="J3">IFERROR(INDEX($C$1:$C$101,MATCH(0,COUNTIF($J$1:J2,$C$1:$C$101),0)),"")</f>
        <v>ETF actions</v>
      </c>
      <c r="K3" s="241">
        <f>IF(J3="",NA(),IF(SUMIF(C:C,'Aide budget'!J3,F:F)=0,NA(),SUMIF(C:C,'Aide budget'!J3,F:F)))</f>
        <v>150</v>
      </c>
      <c r="N3" s="242" t="str" cm="1">
        <f t="array" ref="N3">IFERROR(INDEX($E$1:$E$101,MATCH(0,COUNTIF($N$1:N2,$E$1:$E$101),0)),"")</f>
        <v>Microsoft</v>
      </c>
      <c r="O3" s="241">
        <f t="shared" ref="O3:O66" si="0">IF(N3="",#N/A,IF(SUMIF(E:E,N3,F:F)=0,0,SUMIF(E:E,N3,F:F)))</f>
        <v>50</v>
      </c>
      <c r="T3" s="253"/>
      <c r="U3" s="253"/>
      <c r="W3" s="242" t="str">
        <f>IF('Saisie Budget-Investissement'!M9="","",'Saisie Budget-Investissement'!M9)</f>
        <v>Stock Picking</v>
      </c>
      <c r="X3" s="242" t="str">
        <f>INDEX('Liste Classe d''actifs'!$A$8:$A$37, MATCH(W3,'Liste Classe d''actifs'!$B$8:$B$37,0))</f>
        <v>Actions</v>
      </c>
      <c r="Y3" s="242">
        <f>IF(W3="","",'Saisie Budget-Investissement'!Q9)</f>
        <v>50</v>
      </c>
      <c r="Z3" s="242">
        <f>IF(W3="","",'Saisie Budget-Investissement'!R9)</f>
        <v>100</v>
      </c>
      <c r="AC3" s="242" t="s">
        <v>94</v>
      </c>
      <c r="AD3" s="242" t="e">
        <f t="shared" ref="AD3:AD8" si="1">IF(AC3="",#N/A,IF(ISERROR(VLOOKUP(AC3,X:X,1,FALSE)),#N/A,IF(SUMIF(X:X,AC3,Y:Y)=0,#N/A,SUMIF(X:X,AC3,Y:Y))))</f>
        <v>#N/A</v>
      </c>
      <c r="AE3" s="242">
        <f t="shared" ref="AE3:AE8" si="2">IF(AC3="",#N/A,IF(ISERROR(VLOOKUP(AC3,X:X,1,FALSE)),#N/A,IF(SUMIF(X:X,AC3,Z:Z)=0,#N/A,SUMIF(X:X,AC3,Z:Z))))</f>
        <v>200</v>
      </c>
    </row>
    <row r="4" spans="1:35">
      <c r="C4" s="242" t="str">
        <f>IF(AND($A$1=1,'Saisie Budget-Investissement'!A10&lt;&gt;""),'Saisie Budget-Investissement'!A10,IF(AND($A$1=2,'Saisie Budget-Investissement'!G10&lt;&gt;""),'Saisie Budget-Investissement'!G10,IF('Saisie Budget-Investissement'!M10&lt;&gt;"",'Saisie Budget-Investissement'!M10,"")))</f>
        <v>ETF actions</v>
      </c>
      <c r="D4" s="242" t="str">
        <f>IF(C4="","",IF($A$1=1,'Saisie Budget-Investissement'!B10,IF($A$1=2,'Saisie Budget-Investissement'!H10,'Saisie Budget-Investissement'!O10)))</f>
        <v>Fixe</v>
      </c>
      <c r="E4" s="242" t="str">
        <f>IF(C4="","",IF($A$1=1,'Saisie Budget-Investissement'!C10,IF($A$1=2,'Saisie Budget-Investissement'!I10,'Saisie Budget-Investissement'!P10)))</f>
        <v>ETF Ishares World</v>
      </c>
      <c r="F4" s="242">
        <f>IF(C4="","",IF($A$1=1,'Saisie Budget-Investissement'!D10,IF($A$1=2,'Saisie Budget-Investissement'!J10,'Saisie Budget-Investissement'!Q10)))</f>
        <v>150</v>
      </c>
      <c r="G4" s="242">
        <f>IF(C4="","",IF($A$1=1,'Saisie Budget-Investissement'!E10,IF($A$1=2,'Saisie Budget-Investissement'!K10,'Saisie Budget-Investissement'!R10)))</f>
        <v>300</v>
      </c>
      <c r="J4" s="242" t="str" cm="1">
        <f t="array" ref="J4">IFERROR(INDEX($C$1:$C$101,MATCH(0,COUNTIF($J$1:J3,$C$1:$C$101),0)),"")</f>
        <v>Cryptos</v>
      </c>
      <c r="K4" s="241">
        <f>IF(J4="",NA(),IF(SUMIF(C:C,'Aide budget'!J4,F:F)=0,NA(),SUMIF(C:C,'Aide budget'!J4,F:F)))</f>
        <v>125</v>
      </c>
      <c r="N4" s="242" t="str" cm="1">
        <f t="array" ref="N4">IFERROR(INDEX($E$1:$E$101,MATCH(0,COUNTIF($N$1:N3,$E$1:$E$101),0)),"")</f>
        <v>ETF Ishares World</v>
      </c>
      <c r="O4" s="241">
        <f t="shared" si="0"/>
        <v>150</v>
      </c>
      <c r="Q4" s="242" t="s">
        <v>32</v>
      </c>
      <c r="R4" s="242" t="s">
        <v>13</v>
      </c>
      <c r="W4" s="242" t="str">
        <f>IF('Saisie Budget-Investissement'!M10="","",'Saisie Budget-Investissement'!M10)</f>
        <v>ETF actions</v>
      </c>
      <c r="X4" s="242" t="str">
        <f>INDEX('Liste Classe d''actifs'!$A$8:$A$37, MATCH(W4,'Liste Classe d''actifs'!$B$8:$B$37,0))</f>
        <v>Actions</v>
      </c>
      <c r="Y4" s="242">
        <f>IF(W4="","",'Saisie Budget-Investissement'!Q10)</f>
        <v>150</v>
      </c>
      <c r="Z4" s="242">
        <f>IF(W4="","",'Saisie Budget-Investissement'!R10)</f>
        <v>300</v>
      </c>
      <c r="AC4" s="242" t="s">
        <v>84</v>
      </c>
      <c r="AD4" s="242">
        <f t="shared" si="1"/>
        <v>850</v>
      </c>
      <c r="AE4" s="242">
        <f t="shared" si="2"/>
        <v>1050</v>
      </c>
    </row>
    <row r="5" spans="1:35">
      <c r="C5" s="242" t="str">
        <f>IF(AND($A$1=1,'Saisie Budget-Investissement'!A11&lt;&gt;""),'Saisie Budget-Investissement'!A11,IF(AND($A$1=2,'Saisie Budget-Investissement'!G11&lt;&gt;""),'Saisie Budget-Investissement'!G11,IF('Saisie Budget-Investissement'!M11&lt;&gt;"",'Saisie Budget-Investissement'!M11,"")))</f>
        <v>Cryptos</v>
      </c>
      <c r="D5" s="242" t="str">
        <f>IF(C5="","",IF($A$1=1,'Saisie Budget-Investissement'!B11,IF($A$1=2,'Saisie Budget-Investissement'!H11,'Saisie Budget-Investissement'!O11)))</f>
        <v>Variable</v>
      </c>
      <c r="E5" s="242" t="str">
        <f>IF(C5="","",IF($A$1=1,'Saisie Budget-Investissement'!C11,IF($A$1=2,'Saisie Budget-Investissement'!I11,'Saisie Budget-Investissement'!P11)))</f>
        <v>Bitcoin</v>
      </c>
      <c r="F5" s="242">
        <f>IF(C5="","",IF($A$1=1,'Saisie Budget-Investissement'!D11,IF($A$1=2,'Saisie Budget-Investissement'!J11,'Saisie Budget-Investissement'!Q11)))</f>
        <v>75</v>
      </c>
      <c r="G5" s="242">
        <f>IF(C5="","",IF($A$1=1,'Saisie Budget-Investissement'!E11,IF($A$1=2,'Saisie Budget-Investissement'!K11,'Saisie Budget-Investissement'!R11)))</f>
        <v>150</v>
      </c>
      <c r="J5" s="242" t="str" cm="1">
        <f t="array" ref="J5">IFERROR(INDEX($C$1:$C$101,MATCH(0,COUNTIF($J$1:J4,$C$1:$C$101),0)),"")</f>
        <v>Or</v>
      </c>
      <c r="K5" s="241">
        <f>IF(J5="",NA(),IF(SUMIF(C:C,'Aide budget'!J5,F:F)=0,NA(),SUMIF(C:C,'Aide budget'!J5,F:F)))</f>
        <v>200</v>
      </c>
      <c r="N5" s="242" t="str" cm="1">
        <f t="array" ref="N5">IFERROR(INDEX($E$1:$E$101,MATCH(0,COUNTIF($N$1:N4,$E$1:$E$101),0)),"")</f>
        <v>Bitcoin</v>
      </c>
      <c r="O5" s="241">
        <f t="shared" si="0"/>
        <v>75</v>
      </c>
      <c r="Q5" s="243">
        <f>SUM(F:F)</f>
        <v>1588</v>
      </c>
      <c r="R5" s="243">
        <f>SUM(G:G)</f>
        <v>2388</v>
      </c>
      <c r="W5" s="242" t="str">
        <f>IF('Saisie Budget-Investissement'!M11="","",'Saisie Budget-Investissement'!M11)</f>
        <v>Cryptos</v>
      </c>
      <c r="X5" s="242" t="str">
        <f>INDEX('Liste Classe d''actifs'!$A$8:$A$37, MATCH(W5,'Liste Classe d''actifs'!$B$8:$B$37,0))</f>
        <v>Alternatifs/Exotiques</v>
      </c>
      <c r="Y5" s="242">
        <f>IF(W5="","",'Saisie Budget-Investissement'!Q11)</f>
        <v>75</v>
      </c>
      <c r="Z5" s="242">
        <f>IF(W5="","",'Saisie Budget-Investissement'!R11)</f>
        <v>150</v>
      </c>
      <c r="AC5" s="242" t="s">
        <v>93</v>
      </c>
      <c r="AD5" s="242">
        <f t="shared" si="1"/>
        <v>250</v>
      </c>
      <c r="AE5" s="242">
        <f t="shared" si="2"/>
        <v>550</v>
      </c>
    </row>
    <row r="6" spans="1:35">
      <c r="C6" s="242" t="str">
        <f>IF(AND($A$1=1,'Saisie Budget-Investissement'!A12&lt;&gt;""),'Saisie Budget-Investissement'!A12,IF(AND($A$1=2,'Saisie Budget-Investissement'!G12&lt;&gt;""),'Saisie Budget-Investissement'!G12,IF('Saisie Budget-Investissement'!M12&lt;&gt;"",'Saisie Budget-Investissement'!M12,"")))</f>
        <v>Cryptos</v>
      </c>
      <c r="D6" s="242" t="str">
        <f>IF(C6="","",IF($A$1=1,'Saisie Budget-Investissement'!B12,IF($A$1=2,'Saisie Budget-Investissement'!H12,'Saisie Budget-Investissement'!O12)))</f>
        <v>Variable</v>
      </c>
      <c r="E6" s="242" t="str">
        <f>IF(C6="","",IF($A$1=1,'Saisie Budget-Investissement'!C12,IF($A$1=2,'Saisie Budget-Investissement'!I12,'Saisie Budget-Investissement'!P12)))</f>
        <v>Altcoins</v>
      </c>
      <c r="F6" s="242">
        <f>IF(C6="","",IF($A$1=1,'Saisie Budget-Investissement'!D12,IF($A$1=2,'Saisie Budget-Investissement'!J12,'Saisie Budget-Investissement'!Q12)))</f>
        <v>50</v>
      </c>
      <c r="G6" s="242">
        <f>IF(C6="","",IF($A$1=1,'Saisie Budget-Investissement'!E12,IF($A$1=2,'Saisie Budget-Investissement'!K12,'Saisie Budget-Investissement'!R12)))</f>
        <v>50</v>
      </c>
      <c r="J6" s="242" t="str" cm="1">
        <f t="array" ref="J6">IFERROR(INDEX($C$1:$C$101,MATCH(0,COUNTIF($J$1:J5,$C$1:$C$101),0)),"")</f>
        <v>Immo physique</v>
      </c>
      <c r="K6" s="241">
        <f>IF(J6="",NA(),IF(SUMIF(C:C,'Aide budget'!J6,F:F)=0,NA(),SUMIF(C:C,'Aide budget'!J6,F:F)))</f>
        <v>650</v>
      </c>
      <c r="N6" s="242" t="str" cm="1">
        <f t="array" ref="N6">IFERROR(INDEX($E$1:$E$101,MATCH(0,COUNTIF($N$1:N5,$E$1:$E$101),0)),"")</f>
        <v>Altcoins</v>
      </c>
      <c r="O6" s="241">
        <f t="shared" si="0"/>
        <v>50</v>
      </c>
      <c r="W6" s="242" t="str">
        <f>IF('Saisie Budget-Investissement'!M12="","",'Saisie Budget-Investissement'!M12)</f>
        <v>Cryptos</v>
      </c>
      <c r="X6" s="242" t="str">
        <f>INDEX('Liste Classe d''actifs'!$A$8:$A$37, MATCH(W6,'Liste Classe d''actifs'!$B$8:$B$37,0))</f>
        <v>Alternatifs/Exotiques</v>
      </c>
      <c r="Y6" s="242">
        <f>IF(W6="","",'Saisie Budget-Investissement'!Q12)</f>
        <v>50</v>
      </c>
      <c r="Z6" s="242">
        <f>IF(W6="","",'Saisie Budget-Investissement'!R12)</f>
        <v>50</v>
      </c>
      <c r="AC6" s="242" t="s">
        <v>106</v>
      </c>
      <c r="AD6" s="242">
        <f t="shared" si="1"/>
        <v>325</v>
      </c>
      <c r="AE6" s="242">
        <f t="shared" si="2"/>
        <v>400</v>
      </c>
    </row>
    <row r="7" spans="1:35">
      <c r="C7" s="242" t="str">
        <f>IF(AND($A$1=1,'Saisie Budget-Investissement'!A13&lt;&gt;""),'Saisie Budget-Investissement'!A13,IF(AND($A$1=2,'Saisie Budget-Investissement'!G13&lt;&gt;""),'Saisie Budget-Investissement'!G13,IF('Saisie Budget-Investissement'!M13&lt;&gt;"",'Saisie Budget-Investissement'!M13,"")))</f>
        <v>Or</v>
      </c>
      <c r="D7" s="242" t="str">
        <f>IF(C7="","",IF($A$1=1,'Saisie Budget-Investissement'!B13,IF($A$1=2,'Saisie Budget-Investissement'!H13,'Saisie Budget-Investissement'!O13)))</f>
        <v>Fixe</v>
      </c>
      <c r="E7" s="242" t="str">
        <f>IF(C7="","",IF($A$1=1,'Saisie Budget-Investissement'!C13,IF($A$1=2,'Saisie Budget-Investissement'!I13,'Saisie Budget-Investissement'!P13)))</f>
        <v>Or Papier</v>
      </c>
      <c r="F7" s="242">
        <f>IF(C7="","",IF($A$1=1,'Saisie Budget-Investissement'!D13,IF($A$1=2,'Saisie Budget-Investissement'!J13,'Saisie Budget-Investissement'!Q13)))</f>
        <v>200</v>
      </c>
      <c r="G7" s="242">
        <f>IF(C7="","",IF($A$1=1,'Saisie Budget-Investissement'!E13,IF($A$1=2,'Saisie Budget-Investissement'!K13,'Saisie Budget-Investissement'!R13)))</f>
        <v>200</v>
      </c>
      <c r="J7" s="242" t="str" cm="1">
        <f t="array" ref="J7">IFERROR(INDEX($C$1:$C$101,MATCH(0,COUNTIF($J$1:J6,$C$1:$C$101),0)),"")</f>
        <v>Immo papier</v>
      </c>
      <c r="K7" s="241">
        <f>IF(J7="",NA(),IF(SUMIF(C:C,'Aide budget'!J7,F:F)=0,NA(),SUMIF(C:C,'Aide budget'!J7,F:F)))</f>
        <v>200</v>
      </c>
      <c r="N7" s="242" t="str" cm="1">
        <f t="array" ref="N7">IFERROR(INDEX($E$1:$E$101,MATCH(0,COUNTIF($N$1:N6,$E$1:$E$101),0)),"")</f>
        <v>Or Papier</v>
      </c>
      <c r="O7" s="241">
        <f t="shared" si="0"/>
        <v>200</v>
      </c>
      <c r="Q7" s="242" t="s">
        <v>36</v>
      </c>
      <c r="W7" s="242" t="str">
        <f>IF('Saisie Budget-Investissement'!M13="","",'Saisie Budget-Investissement'!M13)</f>
        <v>Or</v>
      </c>
      <c r="X7" s="242" t="str">
        <f>INDEX('Liste Classe d''actifs'!$A$8:$A$37, MATCH(W7,'Liste Classe d''actifs'!$B$8:$B$37,0))</f>
        <v>Alternatifs/Exotiques</v>
      </c>
      <c r="Y7" s="242">
        <f>IF(W7="","",'Saisie Budget-Investissement'!Q13)</f>
        <v>200</v>
      </c>
      <c r="Z7" s="242">
        <f>IF(W7="","",'Saisie Budget-Investissement'!R13)</f>
        <v>200</v>
      </c>
      <c r="AC7" s="242" t="s">
        <v>96</v>
      </c>
      <c r="AD7" s="242" t="e">
        <f t="shared" si="1"/>
        <v>#N/A</v>
      </c>
      <c r="AE7" s="242" t="e">
        <f t="shared" si="2"/>
        <v>#N/A</v>
      </c>
    </row>
    <row r="8" spans="1:35">
      <c r="C8" s="242" t="str">
        <f>IF(AND($A$1=1,'Saisie Budget-Investissement'!A14&lt;&gt;""),'Saisie Budget-Investissement'!A14,IF(AND($A$1=2,'Saisie Budget-Investissement'!G14&lt;&gt;""),'Saisie Budget-Investissement'!G14,IF('Saisie Budget-Investissement'!M14&lt;&gt;"",'Saisie Budget-Investissement'!M14,"")))</f>
        <v>Immo physique</v>
      </c>
      <c r="D8" s="242" t="str">
        <f>IF(C8="","",IF($A$1=1,'Saisie Budget-Investissement'!B14,IF($A$1=2,'Saisie Budget-Investissement'!H14,'Saisie Budget-Investissement'!O14)))</f>
        <v>Fixe</v>
      </c>
      <c r="E8" s="242" t="str">
        <f>IF(C8="","",IF($A$1=1,'Saisie Budget-Investissement'!C14,IF($A$1=2,'Saisie Budget-Investissement'!I14,'Saisie Budget-Investissement'!P14)))</f>
        <v>Résidence principale</v>
      </c>
      <c r="F8" s="242">
        <f>IF(C8="","",IF($A$1=1,'Saisie Budget-Investissement'!D14,IF($A$1=2,'Saisie Budget-Investissement'!J14,'Saisie Budget-Investissement'!Q14)))</f>
        <v>450</v>
      </c>
      <c r="G8" s="242">
        <f>IF(C8="","",IF($A$1=1,'Saisie Budget-Investissement'!E14,IF($A$1=2,'Saisie Budget-Investissement'!K14,'Saisie Budget-Investissement'!R14)))</f>
        <v>450</v>
      </c>
      <c r="J8" s="242" t="str" cm="1">
        <f t="array" ref="J8">IFERROR(INDEX($C$1:$C$101,MATCH(0,COUNTIF($J$1:J7,$C$1:$C$101),0)),"")</f>
        <v>Cash en banque</v>
      </c>
      <c r="K8" s="241">
        <f>IF(J8="",NA(),IF(SUMIF(C:C,'Aide budget'!J8,F:F)=0,NA(),SUMIF(C:C,'Aide budget'!J8,F:F)))</f>
        <v>163</v>
      </c>
      <c r="N8" s="242" t="str" cm="1">
        <f t="array" ref="N8">IFERROR(INDEX($E$1:$E$101,MATCH(0,COUNTIF($N$1:N7,$E$1:$E$101),0)),"")</f>
        <v>Résidence principale</v>
      </c>
      <c r="O8" s="241">
        <f t="shared" si="0"/>
        <v>450</v>
      </c>
      <c r="Q8" s="243">
        <f>SUM('Saisie Budget-Investissement'!D8:D107)</f>
        <v>3500</v>
      </c>
      <c r="W8" s="242" t="str">
        <f>IF('Saisie Budget-Investissement'!M14="","",'Saisie Budget-Investissement'!M14)</f>
        <v>Immo physique</v>
      </c>
      <c r="X8" s="242" t="str">
        <f>INDEX('Liste Classe d''actifs'!$A$8:$A$37, MATCH(W8,'Liste Classe d''actifs'!$B$8:$B$37,0))</f>
        <v>Immobilier</v>
      </c>
      <c r="Y8" s="242">
        <f>IF(W8="","",'Saisie Budget-Investissement'!Q14)</f>
        <v>450</v>
      </c>
      <c r="Z8" s="242">
        <f>IF(W8="","",'Saisie Budget-Investissement'!R14)</f>
        <v>450</v>
      </c>
      <c r="AC8" s="242">
        <v>0</v>
      </c>
      <c r="AD8" s="242" t="e">
        <f t="shared" si="1"/>
        <v>#N/A</v>
      </c>
      <c r="AE8" s="242" t="e">
        <f t="shared" si="2"/>
        <v>#N/A</v>
      </c>
    </row>
    <row r="9" spans="1:35">
      <c r="C9" s="242" t="str">
        <f>IF(AND($A$1=1,'Saisie Budget-Investissement'!A15&lt;&gt;""),'Saisie Budget-Investissement'!A15,IF(AND($A$1=2,'Saisie Budget-Investissement'!G15&lt;&gt;""),'Saisie Budget-Investissement'!G15,IF('Saisie Budget-Investissement'!M15&lt;&gt;"",'Saisie Budget-Investissement'!M15,"")))</f>
        <v>Immo papier</v>
      </c>
      <c r="D9" s="242" t="str">
        <f>IF(C9="","",IF($A$1=1,'Saisie Budget-Investissement'!B15,IF($A$1=2,'Saisie Budget-Investissement'!H15,'Saisie Budget-Investissement'!O15)))</f>
        <v>Fixe</v>
      </c>
      <c r="E9" s="242" t="str">
        <f>IF(C9="","",IF($A$1=1,'Saisie Budget-Investissement'!C15,IF($A$1=2,'Saisie Budget-Investissement'!I15,'Saisie Budget-Investissement'!P15)))</f>
        <v>SCPI Remake Live</v>
      </c>
      <c r="F9" s="242">
        <f>IF(C9="","",IF($A$1=1,'Saisie Budget-Investissement'!D15,IF($A$1=2,'Saisie Budget-Investissement'!J15,'Saisie Budget-Investissement'!Q15)))</f>
        <v>200</v>
      </c>
      <c r="G9" s="242">
        <f>IF(C9="","",IF($A$1=1,'Saisie Budget-Investissement'!E15,IF($A$1=2,'Saisie Budget-Investissement'!K15,'Saisie Budget-Investissement'!R15)))</f>
        <v>400</v>
      </c>
      <c r="J9" s="242" t="str" cm="1">
        <f t="array" ref="J9">IFERROR(INDEX($C$1:$C$101,MATCH(0,COUNTIF($J$1:J8,$C$1:$C$101),0)),"")</f>
        <v>ETF Obligations</v>
      </c>
      <c r="K9" s="241" t="e">
        <f>IF(J9="",NA(),IF(SUMIF(C:C,'Aide budget'!J9,F:F)=0,NA(),SUMIF(C:C,'Aide budget'!J9,F:F)))</f>
        <v>#N/A</v>
      </c>
      <c r="N9" s="242" t="str" cm="1">
        <f t="array" ref="N9">IFERROR(INDEX($E$1:$E$101,MATCH(0,COUNTIF($N$1:N8,$E$1:$E$101),0)),"")</f>
        <v>SCPI Remake Live</v>
      </c>
      <c r="O9" s="241">
        <f t="shared" si="0"/>
        <v>200</v>
      </c>
      <c r="W9" s="242" t="str">
        <f>IF('Saisie Budget-Investissement'!M15="","",'Saisie Budget-Investissement'!M15)</f>
        <v>Immo papier</v>
      </c>
      <c r="X9" s="242" t="str">
        <f>INDEX('Liste Classe d''actifs'!$A$8:$A$37, MATCH(W9,'Liste Classe d''actifs'!$B$8:$B$37,0))</f>
        <v>Immobilier</v>
      </c>
      <c r="Y9" s="242">
        <f>IF(W9="","",'Saisie Budget-Investissement'!Q15)</f>
        <v>200</v>
      </c>
      <c r="Z9" s="242">
        <f>IF(W9="","",'Saisie Budget-Investissement'!R15)</f>
        <v>400</v>
      </c>
    </row>
    <row r="10" spans="1:35">
      <c r="C10" s="242" t="str">
        <f>IF(AND($A$1=1,'Saisie Budget-Investissement'!A16&lt;&gt;""),'Saisie Budget-Investissement'!A16,IF(AND($A$1=2,'Saisie Budget-Investissement'!G16&lt;&gt;""),'Saisie Budget-Investissement'!G16,IF('Saisie Budget-Investissement'!M16&lt;&gt;"",'Saisie Budget-Investissement'!M16,"")))</f>
        <v>Cash en banque</v>
      </c>
      <c r="D10" s="242" t="str">
        <f>IF(C10="","",IF($A$1=1,'Saisie Budget-Investissement'!B16,IF($A$1=2,'Saisie Budget-Investissement'!H16,'Saisie Budget-Investissement'!O16)))</f>
        <v>Fixe</v>
      </c>
      <c r="E10" s="242">
        <f>IF(C10="","",IF($A$1=1,'Saisie Budget-Investissement'!C16,IF($A$1=2,'Saisie Budget-Investissement'!I16,'Saisie Budget-Investissement'!P16)))</f>
        <v>0</v>
      </c>
      <c r="F10" s="242">
        <f>IF(C10="","",IF($A$1=1,'Saisie Budget-Investissement'!D16,IF($A$1=2,'Saisie Budget-Investissement'!J16,'Saisie Budget-Investissement'!Q16)))</f>
        <v>163</v>
      </c>
      <c r="G10" s="242">
        <f>IF(C10="","",IF($A$1=1,'Saisie Budget-Investissement'!E16,IF($A$1=2,'Saisie Budget-Investissement'!K16,'Saisie Budget-Investissement'!R16)))</f>
        <v>188</v>
      </c>
      <c r="J10" s="242" t="str" cm="1">
        <f t="array" ref="J10">IFERROR(INDEX($C$1:$C$101,MATCH(0,COUNTIF($J$1:J9,$C$1:$C$101),0)),"")</f>
        <v/>
      </c>
      <c r="K10" s="241" t="e">
        <f>IF(J10="",NA(),IF(SUMIF(C:C,'Aide budget'!J10,F:F)=0,NA(),SUMIF(C:C,'Aide budget'!J10,F:F)))</f>
        <v>#N/A</v>
      </c>
      <c r="N10" s="242" cm="1">
        <f t="array" ref="N10">IFERROR(INDEX($E$1:$E$101,MATCH(0,COUNTIF($N$1:N9,$E$1:$E$101),0)),"")</f>
        <v>0</v>
      </c>
      <c r="O10" s="241">
        <f t="shared" si="0"/>
        <v>163</v>
      </c>
      <c r="Q10" s="242" t="s">
        <v>37</v>
      </c>
      <c r="W10" s="242" t="str">
        <f>IF('Saisie Budget-Investissement'!M16="","",'Saisie Budget-Investissement'!M16)</f>
        <v>Cash en banque</v>
      </c>
      <c r="X10" s="242" t="str">
        <f>INDEX('Liste Classe d''actifs'!$A$8:$A$37, MATCH(W10,'Liste Classe d''actifs'!$B$8:$B$37,0))</f>
        <v>Liquidités</v>
      </c>
      <c r="Y10" s="242">
        <f>IF(W10="","",'Saisie Budget-Investissement'!Q16)</f>
        <v>163</v>
      </c>
      <c r="Z10" s="242">
        <f>IF(W10="","",'Saisie Budget-Investissement'!R16)</f>
        <v>188</v>
      </c>
    </row>
    <row r="11" spans="1:35">
      <c r="C11" s="242" t="str">
        <f>IF(AND($A$1=1,'Saisie Budget-Investissement'!A17&lt;&gt;""),'Saisie Budget-Investissement'!A17,IF(AND($A$1=2,'Saisie Budget-Investissement'!G17&lt;&gt;""),'Saisie Budget-Investissement'!G17,IF('Saisie Budget-Investissement'!M17&lt;&gt;"",'Saisie Budget-Investissement'!M17,"")))</f>
        <v>Stock Picking</v>
      </c>
      <c r="D11" s="242" t="str">
        <f>IF(C11="","",IF($A$1=1,'Saisie Budget-Investissement'!B17,IF($A$1=2,'Saisie Budget-Investissement'!H17,'Saisie Budget-Investissement'!O17)))</f>
        <v>Fixe</v>
      </c>
      <c r="E11" s="242" t="str">
        <f>IF(C11="","",IF($A$1=1,'Saisie Budget-Investissement'!C17,IF($A$1=2,'Saisie Budget-Investissement'!I17,'Saisie Budget-Investissement'!P17)))</f>
        <v>TotalEnergies</v>
      </c>
      <c r="F11" s="242">
        <f>IF(C11="","",IF($A$1=1,'Saisie Budget-Investissement'!D17,IF($A$1=2,'Saisie Budget-Investissement'!J17,'Saisie Budget-Investissement'!Q17)))</f>
        <v>0</v>
      </c>
      <c r="G11" s="242">
        <f>IF(C11="","",IF($A$1=1,'Saisie Budget-Investissement'!E17,IF($A$1=2,'Saisie Budget-Investissement'!K17,'Saisie Budget-Investissement'!R17)))</f>
        <v>100</v>
      </c>
      <c r="J11" s="242" t="str" cm="1">
        <f t="array" ref="J11">IFERROR(INDEX($C$1:$C$101,MATCH(0,COUNTIF($J$1:J10,$C$1:$C$101),0)),"")</f>
        <v/>
      </c>
      <c r="K11" s="241" t="e">
        <f>IF(J11="",NA(),IF(SUMIF(C:C,'Aide budget'!J11,F:F)=0,NA(),SUMIF(C:C,'Aide budget'!J11,F:F)))</f>
        <v>#N/A</v>
      </c>
      <c r="N11" s="242" t="str" cm="1">
        <f t="array" ref="N11">IFERROR(INDEX($E$1:$E$101,MATCH(0,COUNTIF($N$1:N10,$E$1:$E$101),0)),"")</f>
        <v>TotalEnergies</v>
      </c>
      <c r="O11" s="241">
        <f t="shared" si="0"/>
        <v>0</v>
      </c>
      <c r="Q11" s="243">
        <f>SUM('Saisie Budget-Investissement'!J8:J107)</f>
        <v>1912</v>
      </c>
      <c r="W11" s="242" t="str">
        <f>IF('Saisie Budget-Investissement'!M17="","",'Saisie Budget-Investissement'!M17)</f>
        <v>Stock Picking</v>
      </c>
      <c r="X11" s="242" t="str">
        <f>INDEX('Liste Classe d''actifs'!$A$8:$A$37, MATCH(W11,'Liste Classe d''actifs'!$B$8:$B$37,0))</f>
        <v>Actions</v>
      </c>
      <c r="Y11" s="242">
        <f>IF(W11="","",'Saisie Budget-Investissement'!Q17)</f>
        <v>0</v>
      </c>
      <c r="Z11" s="242">
        <f>IF(W11="","",'Saisie Budget-Investissement'!R17)</f>
        <v>100</v>
      </c>
    </row>
    <row r="12" spans="1:35">
      <c r="C12" s="242" t="str">
        <f>IF(AND($A$1=1,'Saisie Budget-Investissement'!A18&lt;&gt;""),'Saisie Budget-Investissement'!A18,IF(AND($A$1=2,'Saisie Budget-Investissement'!G18&lt;&gt;""),'Saisie Budget-Investissement'!G18,IF('Saisie Budget-Investissement'!M18&lt;&gt;"",'Saisie Budget-Investissement'!M18,"")))</f>
        <v>Immo physique</v>
      </c>
      <c r="D12" s="242" t="str">
        <f>IF(C12="","",IF($A$1=1,'Saisie Budget-Investissement'!B18,IF($A$1=2,'Saisie Budget-Investissement'!H18,'Saisie Budget-Investissement'!O18)))</f>
        <v>Fixe</v>
      </c>
      <c r="E12" s="242" t="str">
        <f>IF(C12="","",IF($A$1=1,'Saisie Budget-Investissement'!C18,IF($A$1=2,'Saisie Budget-Investissement'!I18,'Saisie Budget-Investissement'!P18)))</f>
        <v>Appart Bordeaux</v>
      </c>
      <c r="F12" s="242">
        <f>IF(C12="","",IF($A$1=1,'Saisie Budget-Investissement'!D18,IF($A$1=2,'Saisie Budget-Investissement'!J18,'Saisie Budget-Investissement'!Q18)))</f>
        <v>200</v>
      </c>
      <c r="G12" s="242">
        <f>IF(C12="","",IF($A$1=1,'Saisie Budget-Investissement'!E18,IF($A$1=2,'Saisie Budget-Investissement'!K18,'Saisie Budget-Investissement'!R18)))</f>
        <v>200</v>
      </c>
      <c r="J12" s="242" t="str" cm="1">
        <f t="array" ref="J12">IFERROR(INDEX($C$1:$C$101,MATCH(0,COUNTIF($J$1:J11,$C$1:$C$101),0)),"")</f>
        <v/>
      </c>
      <c r="K12" s="241" t="e">
        <f>IF(J12="",NA(),IF(SUMIF(C:C,'Aide budget'!J12,F:F)=0,NA(),SUMIF(C:C,'Aide budget'!J12,F:F)))</f>
        <v>#N/A</v>
      </c>
      <c r="N12" s="242" t="str" cm="1">
        <f t="array" ref="N12">IFERROR(INDEX($E$1:$E$101,MATCH(0,COUNTIF($N$1:N11,$E$1:$E$101),0)),"")</f>
        <v>Appart Bordeaux</v>
      </c>
      <c r="O12" s="241">
        <f t="shared" si="0"/>
        <v>200</v>
      </c>
      <c r="W12" s="242" t="str">
        <f>IF('Saisie Budget-Investissement'!M18="","",'Saisie Budget-Investissement'!M18)</f>
        <v>Immo physique</v>
      </c>
      <c r="X12" s="242" t="str">
        <f>INDEX('Liste Classe d''actifs'!$A$8:$A$37, MATCH(W12,'Liste Classe d''actifs'!$B$8:$B$37,0))</f>
        <v>Immobilier</v>
      </c>
      <c r="Y12" s="242">
        <f>IF(W12="","",'Saisie Budget-Investissement'!Q18)</f>
        <v>200</v>
      </c>
      <c r="Z12" s="242">
        <f>IF(W12="","",'Saisie Budget-Investissement'!R18)</f>
        <v>200</v>
      </c>
    </row>
    <row r="13" spans="1:35">
      <c r="C13" s="242" t="str">
        <f>IF(AND($A$1=1,'Saisie Budget-Investissement'!A19&lt;&gt;""),'Saisie Budget-Investissement'!A19,IF(AND($A$1=2,'Saisie Budget-Investissement'!G19&lt;&gt;""),'Saisie Budget-Investissement'!G19,IF('Saisie Budget-Investissement'!M19&lt;&gt;"",'Saisie Budget-Investissement'!M19,"")))</f>
        <v>ETF Obligations</v>
      </c>
      <c r="D13" s="242" t="str">
        <f>IF(C13="","",IF($A$1=1,'Saisie Budget-Investissement'!B19,IF($A$1=2,'Saisie Budget-Investissement'!H19,'Saisie Budget-Investissement'!O19)))</f>
        <v>Fixe</v>
      </c>
      <c r="E13" s="242" t="str">
        <f>IF(C13="","",IF($A$1=1,'Saisie Budget-Investissement'!C19,IF($A$1=2,'Saisie Budget-Investissement'!I19,'Saisie Budget-Investissement'!P19)))</f>
        <v>ETF Obligatons PEA</v>
      </c>
      <c r="F13" s="242">
        <f>IF(C13="","",IF($A$1=1,'Saisie Budget-Investissement'!D19,IF($A$1=2,'Saisie Budget-Investissement'!J19,'Saisie Budget-Investissement'!Q19)))</f>
        <v>0</v>
      </c>
      <c r="G13" s="242">
        <f>IF(C13="","",IF($A$1=1,'Saisie Budget-Investissement'!E19,IF($A$1=2,'Saisie Budget-Investissement'!K19,'Saisie Budget-Investissement'!R19)))</f>
        <v>200</v>
      </c>
      <c r="J13" s="242" t="str" cm="1">
        <f t="array" ref="J13">IFERROR(INDEX($C$1:$C$101,MATCH(0,COUNTIF($J$1:J12,$C$1:$C$101),0)),"")</f>
        <v/>
      </c>
      <c r="K13" s="241" t="e">
        <f>IF(J13="",NA(),IF(SUMIF(C:C,'Aide budget'!J13,F:F)=0,NA(),SUMIF(C:C,'Aide budget'!J13,F:F)))</f>
        <v>#N/A</v>
      </c>
      <c r="N13" s="242" t="str" cm="1">
        <f t="array" ref="N13">IFERROR(INDEX($E$1:$E$101,MATCH(0,COUNTIF($N$1:N12,$E$1:$E$101),0)),"")</f>
        <v>ETF Obligatons PEA</v>
      </c>
      <c r="O13" s="241">
        <f t="shared" si="0"/>
        <v>0</v>
      </c>
      <c r="Q13" s="242" t="s">
        <v>38</v>
      </c>
      <c r="W13" s="242" t="str">
        <f>IF('Saisie Budget-Investissement'!M19="","",'Saisie Budget-Investissement'!M19)</f>
        <v>ETF Obligations</v>
      </c>
      <c r="X13" s="242" t="str">
        <f>INDEX('Liste Classe d''actifs'!$A$8:$A$37, MATCH(W13,'Liste Classe d''actifs'!$B$8:$B$37,0))</f>
        <v>Obligations</v>
      </c>
      <c r="Y13" s="242">
        <f>IF(W13="","",'Saisie Budget-Investissement'!Q19)</f>
        <v>0</v>
      </c>
      <c r="Z13" s="242">
        <f>IF(W13="","",'Saisie Budget-Investissement'!R19)</f>
        <v>200</v>
      </c>
    </row>
    <row r="14" spans="1:35">
      <c r="C14" s="242" t="str">
        <f>IF(AND($A$1=1,'Saisie Budget-Investissement'!A20&lt;&gt;""),'Saisie Budget-Investissement'!A20,IF(AND($A$1=2,'Saisie Budget-Investissement'!G20&lt;&gt;""),'Saisie Budget-Investissement'!G20,IF('Saisie Budget-Investissement'!M20&lt;&gt;"",'Saisie Budget-Investissement'!M20,"")))</f>
        <v/>
      </c>
      <c r="D14" s="242" t="str">
        <f>IF(C14="","",IF($A$1=1,'Saisie Budget-Investissement'!B20,IF($A$1=2,'Saisie Budget-Investissement'!H20,'Saisie Budget-Investissement'!O20)))</f>
        <v/>
      </c>
      <c r="E14" s="242" t="str">
        <f>IF(C14="","",IF($A$1=1,'Saisie Budget-Investissement'!C20,IF($A$1=2,'Saisie Budget-Investissement'!I20,'Saisie Budget-Investissement'!P20)))</f>
        <v/>
      </c>
      <c r="F14" s="242" t="str">
        <f>IF(C14="","",IF($A$1=1,'Saisie Budget-Investissement'!D20,IF($A$1=2,'Saisie Budget-Investissement'!J20,'Saisie Budget-Investissement'!Q20)))</f>
        <v/>
      </c>
      <c r="G14" s="242" t="str">
        <f>IF(C14="","",IF($A$1=1,'Saisie Budget-Investissement'!E20,IF($A$1=2,'Saisie Budget-Investissement'!K20,'Saisie Budget-Investissement'!R20)))</f>
        <v/>
      </c>
      <c r="J14" s="242" t="str" cm="1">
        <f t="array" ref="J14">IFERROR(INDEX($C$1:$C$101,MATCH(0,COUNTIF($J$1:J13,$C$1:$C$101),0)),"")</f>
        <v/>
      </c>
      <c r="K14" s="241" t="e">
        <f>IF(J14="",NA(),IF(SUMIF(C:C,'Aide budget'!J14,F:F)=0,NA(),SUMIF(C:C,'Aide budget'!J14,F:F)))</f>
        <v>#N/A</v>
      </c>
      <c r="N14" s="242" t="str" cm="1">
        <f t="array" ref="N14">IFERROR(INDEX($E$1:$E$101,MATCH(0,COUNTIF($N$1:N13,$E$1:$E$101),0)),"")</f>
        <v/>
      </c>
      <c r="O14" s="241" t="e">
        <f t="shared" si="0"/>
        <v>#N/A</v>
      </c>
      <c r="Q14" s="243">
        <f>Q8-Q11</f>
        <v>1588</v>
      </c>
      <c r="W14" s="242" t="str">
        <f>IF('Saisie Budget-Investissement'!M20="","",'Saisie Budget-Investissement'!M20)</f>
        <v/>
      </c>
      <c r="X14" s="242" t="e">
        <f>INDEX('Liste Classe d''actifs'!$A$8:$A$37, MATCH(W14,'Liste Classe d''actifs'!$B$8:$B$37,0))</f>
        <v>#N/A</v>
      </c>
      <c r="Y14" s="242" t="str">
        <f>IF(W14="","",'Saisie Budget-Investissement'!Q20)</f>
        <v/>
      </c>
      <c r="Z14" s="242" t="str">
        <f>IF(W14="","",'Saisie Budget-Investissement'!R20)</f>
        <v/>
      </c>
    </row>
    <row r="15" spans="1:35">
      <c r="C15" s="242" t="str">
        <f>IF(AND($A$1=1,'Saisie Budget-Investissement'!A21&lt;&gt;""),'Saisie Budget-Investissement'!A21,IF(AND($A$1=2,'Saisie Budget-Investissement'!G21&lt;&gt;""),'Saisie Budget-Investissement'!G21,IF('Saisie Budget-Investissement'!M21&lt;&gt;"",'Saisie Budget-Investissement'!M21,"")))</f>
        <v/>
      </c>
      <c r="D15" s="242" t="str">
        <f>IF(C15="","",IF($A$1=1,'Saisie Budget-Investissement'!B21,IF($A$1=2,'Saisie Budget-Investissement'!H21,'Saisie Budget-Investissement'!O21)))</f>
        <v/>
      </c>
      <c r="E15" s="242" t="str">
        <f>IF(C15="","",IF($A$1=1,'Saisie Budget-Investissement'!C21,IF($A$1=2,'Saisie Budget-Investissement'!I21,'Saisie Budget-Investissement'!P21)))</f>
        <v/>
      </c>
      <c r="F15" s="242" t="str">
        <f>IF(C15="","",IF($A$1=1,'Saisie Budget-Investissement'!D21,IF($A$1=2,'Saisie Budget-Investissement'!J21,'Saisie Budget-Investissement'!Q21)))</f>
        <v/>
      </c>
      <c r="G15" s="242" t="str">
        <f>IF(C15="","",IF($A$1=1,'Saisie Budget-Investissement'!E21,IF($A$1=2,'Saisie Budget-Investissement'!K21,'Saisie Budget-Investissement'!R21)))</f>
        <v/>
      </c>
      <c r="J15" s="242" t="str" cm="1">
        <f t="array" ref="J15">IFERROR(INDEX($C$1:$C$101,MATCH(0,COUNTIF($J$1:J14,$C$1:$C$101),0)),"")</f>
        <v/>
      </c>
      <c r="K15" s="241" t="e">
        <f>IF(J15="",NA(),IF(SUMIF(C:C,'Aide budget'!J15,F:F)=0,NA(),SUMIF(C:C,'Aide budget'!J15,F:F)))</f>
        <v>#N/A</v>
      </c>
      <c r="N15" s="242" t="str" cm="1">
        <f t="array" ref="N15">IFERROR(INDEX($E$1:$E$101,MATCH(0,COUNTIF($N$1:N14,$E$1:$E$101),0)),"")</f>
        <v/>
      </c>
      <c r="O15" s="241" t="e">
        <f t="shared" si="0"/>
        <v>#N/A</v>
      </c>
      <c r="W15" s="242" t="str">
        <f>IF('Saisie Budget-Investissement'!M21="","",'Saisie Budget-Investissement'!M21)</f>
        <v/>
      </c>
      <c r="X15" s="242" t="e">
        <f>INDEX('Liste Classe d''actifs'!$A$8:$A$37, MATCH(W15,'Liste Classe d''actifs'!$B$8:$B$37,0))</f>
        <v>#N/A</v>
      </c>
      <c r="Y15" s="242" t="str">
        <f>IF(W15="","",'Saisie Budget-Investissement'!Q21)</f>
        <v/>
      </c>
      <c r="Z15" s="242" t="str">
        <f>IF(W15="","",'Saisie Budget-Investissement'!R21)</f>
        <v/>
      </c>
    </row>
    <row r="16" spans="1:35">
      <c r="C16" s="242" t="str">
        <f>IF(AND($A$1=1,'Saisie Budget-Investissement'!A22&lt;&gt;""),'Saisie Budget-Investissement'!A22,IF(AND($A$1=2,'Saisie Budget-Investissement'!G22&lt;&gt;""),'Saisie Budget-Investissement'!G22,IF('Saisie Budget-Investissement'!M22&lt;&gt;"",'Saisie Budget-Investissement'!M22,"")))</f>
        <v/>
      </c>
      <c r="D16" s="242" t="str">
        <f>IF(C16="","",IF($A$1=1,'Saisie Budget-Investissement'!B22,IF($A$1=2,'Saisie Budget-Investissement'!H22,'Saisie Budget-Investissement'!O22)))</f>
        <v/>
      </c>
      <c r="E16" s="242" t="str">
        <f>IF(C16="","",IF($A$1=1,'Saisie Budget-Investissement'!C22,IF($A$1=2,'Saisie Budget-Investissement'!I22,'Saisie Budget-Investissement'!P22)))</f>
        <v/>
      </c>
      <c r="F16" s="242" t="str">
        <f>IF(C16="","",IF($A$1=1,'Saisie Budget-Investissement'!D22,IF($A$1=2,'Saisie Budget-Investissement'!J22,'Saisie Budget-Investissement'!Q22)))</f>
        <v/>
      </c>
      <c r="G16" s="242" t="str">
        <f>IF(C16="","",IF($A$1=1,'Saisie Budget-Investissement'!E22,IF($A$1=2,'Saisie Budget-Investissement'!K22,'Saisie Budget-Investissement'!R22)))</f>
        <v/>
      </c>
      <c r="J16" s="242" t="str" cm="1">
        <f t="array" ref="J16">IFERROR(INDEX($C$1:$C$101,MATCH(0,COUNTIF($J$1:J15,$C$1:$C$101),0)),"")</f>
        <v/>
      </c>
      <c r="K16" s="241" t="e">
        <f>IF(J16="",NA(),IF(SUMIF(C:C,'Aide budget'!J16,F:F)=0,NA(),SUMIF(C:C,'Aide budget'!J16,F:F)))</f>
        <v>#N/A</v>
      </c>
      <c r="N16" s="242" t="str" cm="1">
        <f t="array" ref="N16">IFERROR(INDEX($E$1:$E$101,MATCH(0,COUNTIF($N$1:N15,$E$1:$E$101),0)),"")</f>
        <v/>
      </c>
      <c r="O16" s="241" t="e">
        <f t="shared" si="0"/>
        <v>#N/A</v>
      </c>
      <c r="Q16" s="242" t="s">
        <v>39</v>
      </c>
      <c r="W16" s="242" t="str">
        <f>IF('Saisie Budget-Investissement'!M22="","",'Saisie Budget-Investissement'!M22)</f>
        <v/>
      </c>
      <c r="X16" s="242" t="e">
        <f>INDEX('Liste Classe d''actifs'!$A$8:$A$37, MATCH(W16,'Liste Classe d''actifs'!$B$8:$B$37,0))</f>
        <v>#N/A</v>
      </c>
      <c r="Y16" s="242" t="str">
        <f>IF(W16="","",'Saisie Budget-Investissement'!Q22)</f>
        <v/>
      </c>
      <c r="Z16" s="242" t="str">
        <f>IF(W16="","",'Saisie Budget-Investissement'!R22)</f>
        <v/>
      </c>
    </row>
    <row r="17" spans="3:26">
      <c r="C17" s="242" t="str">
        <f>IF(AND($A$1=1,'Saisie Budget-Investissement'!A23&lt;&gt;""),'Saisie Budget-Investissement'!A23,IF(AND($A$1=2,'Saisie Budget-Investissement'!G23&lt;&gt;""),'Saisie Budget-Investissement'!G23,IF('Saisie Budget-Investissement'!M23&lt;&gt;"",'Saisie Budget-Investissement'!M23,"")))</f>
        <v/>
      </c>
      <c r="D17" s="242" t="str">
        <f>IF(C17="","",IF($A$1=1,'Saisie Budget-Investissement'!B23,IF($A$1=2,'Saisie Budget-Investissement'!H23,'Saisie Budget-Investissement'!O23)))</f>
        <v/>
      </c>
      <c r="E17" s="242" t="str">
        <f>IF(C17="","",IF($A$1=1,'Saisie Budget-Investissement'!C23,IF($A$1=2,'Saisie Budget-Investissement'!I23,'Saisie Budget-Investissement'!P23)))</f>
        <v/>
      </c>
      <c r="F17" s="242" t="str">
        <f>IF(C17="","",IF($A$1=1,'Saisie Budget-Investissement'!D23,IF($A$1=2,'Saisie Budget-Investissement'!J23,'Saisie Budget-Investissement'!Q23)))</f>
        <v/>
      </c>
      <c r="G17" s="242" t="str">
        <f>IF(C17="","",IF($A$1=1,'Saisie Budget-Investissement'!E23,IF($A$1=2,'Saisie Budget-Investissement'!K23,'Saisie Budget-Investissement'!R23)))</f>
        <v/>
      </c>
      <c r="J17" s="242" t="str" cm="1">
        <f t="array" ref="J17">IFERROR(INDEX($C$1:$C$101,MATCH(0,COUNTIF($J$1:J16,$C$1:$C$101),0)),"")</f>
        <v/>
      </c>
      <c r="K17" s="241" t="e">
        <f>IF(J17="",NA(),IF(SUMIF(C:C,'Aide budget'!J17,F:F)=0,NA(),SUMIF(C:C,'Aide budget'!J17,F:F)))</f>
        <v>#N/A</v>
      </c>
      <c r="N17" s="242" t="str" cm="1">
        <f t="array" ref="N17">IFERROR(INDEX($E$1:$E$101,MATCH(0,COUNTIF($N$1:N16,$E$1:$E$101),0)),"")</f>
        <v/>
      </c>
      <c r="O17" s="241" t="e">
        <f t="shared" si="0"/>
        <v>#N/A</v>
      </c>
      <c r="Q17" s="243">
        <f>SUM('Saisie Budget-Investissement'!Q8:Q107)</f>
        <v>1588</v>
      </c>
      <c r="W17" s="242" t="str">
        <f>IF('Saisie Budget-Investissement'!M23="","",'Saisie Budget-Investissement'!M23)</f>
        <v/>
      </c>
      <c r="X17" s="242" t="e">
        <f>INDEX('Liste Classe d''actifs'!$A$8:$A$37, MATCH(W17,'Liste Classe d''actifs'!$B$8:$B$37,0))</f>
        <v>#N/A</v>
      </c>
      <c r="Y17" s="242" t="str">
        <f>IF(W17="","",'Saisie Budget-Investissement'!Q23)</f>
        <v/>
      </c>
      <c r="Z17" s="242" t="str">
        <f>IF(W17="","",'Saisie Budget-Investissement'!R23)</f>
        <v/>
      </c>
    </row>
    <row r="18" spans="3:26">
      <c r="C18" s="242" t="str">
        <f>IF(AND($A$1=1,'Saisie Budget-Investissement'!A24&lt;&gt;""),'Saisie Budget-Investissement'!A24,IF(AND($A$1=2,'Saisie Budget-Investissement'!G24&lt;&gt;""),'Saisie Budget-Investissement'!G24,IF('Saisie Budget-Investissement'!M24&lt;&gt;"",'Saisie Budget-Investissement'!M24,"")))</f>
        <v/>
      </c>
      <c r="D18" s="242" t="str">
        <f>IF(C18="","",IF($A$1=1,'Saisie Budget-Investissement'!B24,IF($A$1=2,'Saisie Budget-Investissement'!H24,'Saisie Budget-Investissement'!O24)))</f>
        <v/>
      </c>
      <c r="E18" s="242" t="str">
        <f>IF(C18="","",IF($A$1=1,'Saisie Budget-Investissement'!C24,IF($A$1=2,'Saisie Budget-Investissement'!I24,'Saisie Budget-Investissement'!P24)))</f>
        <v/>
      </c>
      <c r="F18" s="242" t="str">
        <f>IF(C18="","",IF($A$1=1,'Saisie Budget-Investissement'!D24,IF($A$1=2,'Saisie Budget-Investissement'!J24,'Saisie Budget-Investissement'!Q24)))</f>
        <v/>
      </c>
      <c r="G18" s="242" t="str">
        <f>IF(C18="","",IF($A$1=1,'Saisie Budget-Investissement'!E24,IF($A$1=2,'Saisie Budget-Investissement'!K24,'Saisie Budget-Investissement'!R24)))</f>
        <v/>
      </c>
      <c r="J18" s="242" t="str" cm="1">
        <f t="array" ref="J18">IFERROR(INDEX($C$1:$C$101,MATCH(0,COUNTIF($J$1:J17,$C$1:$C$101),0)),"")</f>
        <v/>
      </c>
      <c r="K18" s="241" t="e">
        <f>IF(J18="",NA(),IF(SUMIF(C:C,'Aide budget'!J18,F:F)=0,NA(),SUMIF(C:C,'Aide budget'!J18,F:F)))</f>
        <v>#N/A</v>
      </c>
      <c r="N18" s="242" t="str" cm="1">
        <f t="array" ref="N18">IFERROR(INDEX($E$1:$E$101,MATCH(0,COUNTIF($N$1:N17,$E$1:$E$101),0)),"")</f>
        <v/>
      </c>
      <c r="O18" s="241" t="e">
        <f t="shared" si="0"/>
        <v>#N/A</v>
      </c>
      <c r="W18" s="242" t="str">
        <f>IF('Saisie Budget-Investissement'!M24="","",'Saisie Budget-Investissement'!M24)</f>
        <v/>
      </c>
      <c r="X18" s="242" t="e">
        <f>INDEX('Liste Classe d''actifs'!$A$8:$A$37, MATCH(W18,'Liste Classe d''actifs'!$B$8:$B$37,0))</f>
        <v>#N/A</v>
      </c>
      <c r="Y18" s="242" t="str">
        <f>IF(W18="","",'Saisie Budget-Investissement'!Q24)</f>
        <v/>
      </c>
      <c r="Z18" s="242" t="str">
        <f>IF(W18="","",'Saisie Budget-Investissement'!R24)</f>
        <v/>
      </c>
    </row>
    <row r="19" spans="3:26">
      <c r="C19" s="242" t="str">
        <f>IF(AND($A$1=1,'Saisie Budget-Investissement'!A25&lt;&gt;""),'Saisie Budget-Investissement'!A25,IF(AND($A$1=2,'Saisie Budget-Investissement'!G25&lt;&gt;""),'Saisie Budget-Investissement'!G25,IF('Saisie Budget-Investissement'!M25&lt;&gt;"",'Saisie Budget-Investissement'!M25,"")))</f>
        <v/>
      </c>
      <c r="D19" s="242" t="str">
        <f>IF(C19="","",IF($A$1=1,'Saisie Budget-Investissement'!B25,IF($A$1=2,'Saisie Budget-Investissement'!H25,'Saisie Budget-Investissement'!O25)))</f>
        <v/>
      </c>
      <c r="E19" s="242" t="str">
        <f>IF(C19="","",IF($A$1=1,'Saisie Budget-Investissement'!C25,IF($A$1=2,'Saisie Budget-Investissement'!I25,'Saisie Budget-Investissement'!P25)))</f>
        <v/>
      </c>
      <c r="F19" s="242" t="str">
        <f>IF(C19="","",IF($A$1=1,'Saisie Budget-Investissement'!D25,IF($A$1=2,'Saisie Budget-Investissement'!J25,'Saisie Budget-Investissement'!Q25)))</f>
        <v/>
      </c>
      <c r="G19" s="242" t="str">
        <f>IF(C19="","",IF($A$1=1,'Saisie Budget-Investissement'!E25,IF($A$1=2,'Saisie Budget-Investissement'!K25,'Saisie Budget-Investissement'!R25)))</f>
        <v/>
      </c>
      <c r="J19" s="242" t="str" cm="1">
        <f t="array" ref="J19">IFERROR(INDEX($C$1:$C$101,MATCH(0,COUNTIF($J$1:J18,$C$1:$C$101),0)),"")</f>
        <v/>
      </c>
      <c r="K19" s="241" t="e">
        <f>IF(J19="",NA(),IF(SUMIF(C:C,'Aide budget'!J19,F:F)=0,NA(),SUMIF(C:C,'Aide budget'!J19,F:F)))</f>
        <v>#N/A</v>
      </c>
      <c r="N19" s="242" t="str" cm="1">
        <f t="array" ref="N19">IFERROR(INDEX($E$1:$E$101,MATCH(0,COUNTIF($N$1:N18,$E$1:$E$101),0)),"")</f>
        <v/>
      </c>
      <c r="O19" s="241" t="e">
        <f t="shared" si="0"/>
        <v>#N/A</v>
      </c>
      <c r="Q19" s="242" t="s">
        <v>40</v>
      </c>
      <c r="W19" s="242" t="str">
        <f>IF('Saisie Budget-Investissement'!M25="","",'Saisie Budget-Investissement'!M25)</f>
        <v/>
      </c>
      <c r="X19" s="242" t="e">
        <f>INDEX('Liste Classe d''actifs'!$A$8:$A$37, MATCH(W19,'Liste Classe d''actifs'!$B$8:$B$37,0))</f>
        <v>#N/A</v>
      </c>
      <c r="Y19" s="242" t="str">
        <f>IF(W19="","",'Saisie Budget-Investissement'!Q25)</f>
        <v/>
      </c>
      <c r="Z19" s="242" t="str">
        <f>IF(W19="","",'Saisie Budget-Investissement'!R25)</f>
        <v/>
      </c>
    </row>
    <row r="20" spans="3:26">
      <c r="C20" s="242" t="str">
        <f>IF(AND($A$1=1,'Saisie Budget-Investissement'!A26&lt;&gt;""),'Saisie Budget-Investissement'!A26,IF(AND($A$1=2,'Saisie Budget-Investissement'!G26&lt;&gt;""),'Saisie Budget-Investissement'!G26,IF('Saisie Budget-Investissement'!M26&lt;&gt;"",'Saisie Budget-Investissement'!M26,"")))</f>
        <v/>
      </c>
      <c r="D20" s="242" t="str">
        <f>IF(C20="","",IF($A$1=1,'Saisie Budget-Investissement'!B26,IF($A$1=2,'Saisie Budget-Investissement'!H26,'Saisie Budget-Investissement'!O26)))</f>
        <v/>
      </c>
      <c r="E20" s="242" t="str">
        <f>IF(C20="","",IF($A$1=1,'Saisie Budget-Investissement'!C26,IF($A$1=2,'Saisie Budget-Investissement'!I26,'Saisie Budget-Investissement'!P26)))</f>
        <v/>
      </c>
      <c r="F20" s="242" t="str">
        <f>IF(C20="","",IF($A$1=1,'Saisie Budget-Investissement'!D26,IF($A$1=2,'Saisie Budget-Investissement'!J26,'Saisie Budget-Investissement'!Q26)))</f>
        <v/>
      </c>
      <c r="G20" s="242" t="str">
        <f>IF(C20="","",IF($A$1=1,'Saisie Budget-Investissement'!E26,IF($A$1=2,'Saisie Budget-Investissement'!K26,'Saisie Budget-Investissement'!R26)))</f>
        <v/>
      </c>
      <c r="J20" s="242" t="str" cm="1">
        <f t="array" ref="J20">IFERROR(INDEX($C$1:$C$101,MATCH(0,COUNTIF($J$1:J19,$C$1:$C$101),0)),"")</f>
        <v/>
      </c>
      <c r="K20" s="241" t="e">
        <f>IF(J20="",NA(),IF(SUMIF(C:C,'Aide budget'!J20,F:F)=0,NA(),SUMIF(C:C,'Aide budget'!J20,F:F)))</f>
        <v>#N/A</v>
      </c>
      <c r="N20" s="242" t="str" cm="1">
        <f t="array" ref="N20">IFERROR(INDEX($E$1:$E$101,MATCH(0,COUNTIF($N$1:N19,$E$1:$E$101),0)),"")</f>
        <v/>
      </c>
      <c r="O20" s="241" t="e">
        <f t="shared" si="0"/>
        <v>#N/A</v>
      </c>
      <c r="Q20" s="243">
        <f>Q14-Q17</f>
        <v>0</v>
      </c>
      <c r="W20" s="242" t="str">
        <f>IF('Saisie Budget-Investissement'!M26="","",'Saisie Budget-Investissement'!M26)</f>
        <v/>
      </c>
      <c r="X20" s="242" t="e">
        <f>INDEX('Liste Classe d''actifs'!$A$8:$A$37, MATCH(W20,'Liste Classe d''actifs'!$B$8:$B$37,0))</f>
        <v>#N/A</v>
      </c>
      <c r="Y20" s="242" t="str">
        <f>IF(W20="","",'Saisie Budget-Investissement'!Q26)</f>
        <v/>
      </c>
      <c r="Z20" s="242" t="str">
        <f>IF(W20="","",'Saisie Budget-Investissement'!R26)</f>
        <v/>
      </c>
    </row>
    <row r="21" spans="3:26">
      <c r="C21" s="242" t="str">
        <f>IF(AND($A$1=1,'Saisie Budget-Investissement'!A27&lt;&gt;""),'Saisie Budget-Investissement'!A27,IF(AND($A$1=2,'Saisie Budget-Investissement'!G27&lt;&gt;""),'Saisie Budget-Investissement'!G27,IF('Saisie Budget-Investissement'!M27&lt;&gt;"",'Saisie Budget-Investissement'!M27,"")))</f>
        <v/>
      </c>
      <c r="D21" s="242" t="str">
        <f>IF(C21="","",IF($A$1=1,'Saisie Budget-Investissement'!B27,IF($A$1=2,'Saisie Budget-Investissement'!H27,'Saisie Budget-Investissement'!O27)))</f>
        <v/>
      </c>
      <c r="E21" s="242" t="str">
        <f>IF(C21="","",IF($A$1=1,'Saisie Budget-Investissement'!C27,IF($A$1=2,'Saisie Budget-Investissement'!I27,'Saisie Budget-Investissement'!P27)))</f>
        <v/>
      </c>
      <c r="F21" s="242" t="str">
        <f>IF(C21="","",IF($A$1=1,'Saisie Budget-Investissement'!D27,IF($A$1=2,'Saisie Budget-Investissement'!J27,'Saisie Budget-Investissement'!Q27)))</f>
        <v/>
      </c>
      <c r="G21" s="242" t="str">
        <f>IF(C21="","",IF($A$1=1,'Saisie Budget-Investissement'!E27,IF($A$1=2,'Saisie Budget-Investissement'!K27,'Saisie Budget-Investissement'!R27)))</f>
        <v/>
      </c>
      <c r="J21" s="242" t="str" cm="1">
        <f t="array" ref="J21">IFERROR(INDEX($C$1:$C$101,MATCH(0,COUNTIF($J$1:J20,$C$1:$C$101),0)),"")</f>
        <v/>
      </c>
      <c r="K21" s="241" t="e">
        <f>IF(J21="",NA(),IF(SUMIF(C:C,'Aide budget'!J21,F:F)=0,NA(),SUMIF(C:C,'Aide budget'!J21,F:F)))</f>
        <v>#N/A</v>
      </c>
      <c r="N21" s="242" t="str" cm="1">
        <f t="array" ref="N21">IFERROR(INDEX($E$1:$E$101,MATCH(0,COUNTIF($N$1:N20,$E$1:$E$101),0)),"")</f>
        <v/>
      </c>
      <c r="O21" s="241" t="e">
        <f t="shared" si="0"/>
        <v>#N/A</v>
      </c>
      <c r="W21" s="242" t="str">
        <f>IF('Saisie Budget-Investissement'!M27="","",'Saisie Budget-Investissement'!M27)</f>
        <v/>
      </c>
      <c r="X21" s="242" t="e">
        <f>INDEX('Liste Classe d''actifs'!$A$8:$A$37, MATCH(W21,'Liste Classe d''actifs'!$B$8:$B$37,0))</f>
        <v>#N/A</v>
      </c>
      <c r="Y21" s="242" t="str">
        <f>IF(W21="","",'Saisie Budget-Investissement'!Q27)</f>
        <v/>
      </c>
      <c r="Z21" s="242" t="str">
        <f>IF(W21="","",'Saisie Budget-Investissement'!R27)</f>
        <v/>
      </c>
    </row>
    <row r="22" spans="3:26">
      <c r="C22" s="242" t="str">
        <f>IF(AND($A$1=1,'Saisie Budget-Investissement'!A28&lt;&gt;""),'Saisie Budget-Investissement'!A28,IF(AND($A$1=2,'Saisie Budget-Investissement'!G28&lt;&gt;""),'Saisie Budget-Investissement'!G28,IF('Saisie Budget-Investissement'!M28&lt;&gt;"",'Saisie Budget-Investissement'!M28,"")))</f>
        <v/>
      </c>
      <c r="D22" s="242" t="str">
        <f>IF(C22="","",IF($A$1=1,'Saisie Budget-Investissement'!B28,IF($A$1=2,'Saisie Budget-Investissement'!H28,'Saisie Budget-Investissement'!O28)))</f>
        <v/>
      </c>
      <c r="E22" s="242" t="str">
        <f>IF(C22="","",IF($A$1=1,'Saisie Budget-Investissement'!C28,IF($A$1=2,'Saisie Budget-Investissement'!I28,'Saisie Budget-Investissement'!P28)))</f>
        <v/>
      </c>
      <c r="F22" s="242" t="str">
        <f>IF(C22="","",IF($A$1=1,'Saisie Budget-Investissement'!D28,IF($A$1=2,'Saisie Budget-Investissement'!J28,'Saisie Budget-Investissement'!Q28)))</f>
        <v/>
      </c>
      <c r="G22" s="242" t="str">
        <f>IF(C22="","",IF($A$1=1,'Saisie Budget-Investissement'!E28,IF($A$1=2,'Saisie Budget-Investissement'!K28,'Saisie Budget-Investissement'!R28)))</f>
        <v/>
      </c>
      <c r="J22" s="242" t="str" cm="1">
        <f t="array" ref="J22">IFERROR(INDEX($C$1:$C$101,MATCH(0,COUNTIF($J$1:J21,$C$1:$C$101),0)),"")</f>
        <v/>
      </c>
      <c r="K22" s="241" t="e">
        <f>IF(J22="",NA(),IF(SUMIF(C:C,'Aide budget'!J22,F:F)=0,NA(),SUMIF(C:C,'Aide budget'!J22,F:F)))</f>
        <v>#N/A</v>
      </c>
      <c r="N22" s="242" t="str" cm="1">
        <f t="array" ref="N22">IFERROR(INDEX($E$1:$E$101,MATCH(0,COUNTIF($N$1:N21,$E$1:$E$101),0)),"")</f>
        <v/>
      </c>
      <c r="O22" s="241" t="e">
        <f t="shared" si="0"/>
        <v>#N/A</v>
      </c>
      <c r="W22" s="242" t="str">
        <f>IF('Saisie Budget-Investissement'!M28="","",'Saisie Budget-Investissement'!M28)</f>
        <v/>
      </c>
      <c r="X22" s="242" t="e">
        <f>INDEX('Liste Classe d''actifs'!$A$8:$A$37, MATCH(W22,'Liste Classe d''actifs'!$B$8:$B$37,0))</f>
        <v>#N/A</v>
      </c>
      <c r="Y22" s="242" t="str">
        <f>IF(W22="","",'Saisie Budget-Investissement'!Q28)</f>
        <v/>
      </c>
      <c r="Z22" s="242" t="str">
        <f>IF(W22="","",'Saisie Budget-Investissement'!R28)</f>
        <v/>
      </c>
    </row>
    <row r="23" spans="3:26">
      <c r="C23" s="242" t="str">
        <f>IF(AND($A$1=1,'Saisie Budget-Investissement'!A29&lt;&gt;""),'Saisie Budget-Investissement'!A29,IF(AND($A$1=2,'Saisie Budget-Investissement'!G29&lt;&gt;""),'Saisie Budget-Investissement'!G29,IF('Saisie Budget-Investissement'!M29&lt;&gt;"",'Saisie Budget-Investissement'!M29,"")))</f>
        <v/>
      </c>
      <c r="D23" s="242" t="str">
        <f>IF(C23="","",IF($A$1=1,'Saisie Budget-Investissement'!B29,IF($A$1=2,'Saisie Budget-Investissement'!H29,'Saisie Budget-Investissement'!O29)))</f>
        <v/>
      </c>
      <c r="E23" s="242" t="str">
        <f>IF(C23="","",IF($A$1=1,'Saisie Budget-Investissement'!C29,IF($A$1=2,'Saisie Budget-Investissement'!I29,'Saisie Budget-Investissement'!P29)))</f>
        <v/>
      </c>
      <c r="F23" s="242" t="str">
        <f>IF(C23="","",IF($A$1=1,'Saisie Budget-Investissement'!D29,IF($A$1=2,'Saisie Budget-Investissement'!J29,'Saisie Budget-Investissement'!Q29)))</f>
        <v/>
      </c>
      <c r="G23" s="242" t="str">
        <f>IF(C23="","",IF($A$1=1,'Saisie Budget-Investissement'!E29,IF($A$1=2,'Saisie Budget-Investissement'!K29,'Saisie Budget-Investissement'!R29)))</f>
        <v/>
      </c>
      <c r="J23" s="242" t="str" cm="1">
        <f t="array" ref="J23">IFERROR(INDEX($C$1:$C$101,MATCH(0,COUNTIF($J$1:J22,$C$1:$C$101),0)),"")</f>
        <v/>
      </c>
      <c r="K23" s="241" t="e">
        <f>IF(J23="",NA(),IF(SUMIF(C:C,'Aide budget'!J23,F:F)=0,NA(),SUMIF(C:C,'Aide budget'!J23,F:F)))</f>
        <v>#N/A</v>
      </c>
      <c r="N23" s="242" t="str" cm="1">
        <f t="array" ref="N23">IFERROR(INDEX($E$1:$E$101,MATCH(0,COUNTIF($N$1:N22,$E$1:$E$101),0)),"")</f>
        <v/>
      </c>
      <c r="O23" s="241" t="e">
        <f t="shared" si="0"/>
        <v>#N/A</v>
      </c>
      <c r="W23" s="242" t="str">
        <f>IF('Saisie Budget-Investissement'!M29="","",'Saisie Budget-Investissement'!M29)</f>
        <v/>
      </c>
      <c r="X23" s="242" t="e">
        <f>INDEX('Liste Classe d''actifs'!$A$8:$A$37, MATCH(W23,'Liste Classe d''actifs'!$B$8:$B$37,0))</f>
        <v>#N/A</v>
      </c>
      <c r="Y23" s="242" t="str">
        <f>IF(W23="","",'Saisie Budget-Investissement'!Q29)</f>
        <v/>
      </c>
      <c r="Z23" s="242" t="str">
        <f>IF(W23="","",'Saisie Budget-Investissement'!R29)</f>
        <v/>
      </c>
    </row>
    <row r="24" spans="3:26">
      <c r="C24" s="242" t="str">
        <f>IF(AND($A$1=1,'Saisie Budget-Investissement'!A30&lt;&gt;""),'Saisie Budget-Investissement'!A30,IF(AND($A$1=2,'Saisie Budget-Investissement'!G30&lt;&gt;""),'Saisie Budget-Investissement'!G30,IF('Saisie Budget-Investissement'!M30&lt;&gt;"",'Saisie Budget-Investissement'!M30,"")))</f>
        <v/>
      </c>
      <c r="D24" s="242" t="str">
        <f>IF(C24="","",IF($A$1=1,'Saisie Budget-Investissement'!B30,IF($A$1=2,'Saisie Budget-Investissement'!H30,'Saisie Budget-Investissement'!O30)))</f>
        <v/>
      </c>
      <c r="E24" s="242" t="str">
        <f>IF(C24="","",IF($A$1=1,'Saisie Budget-Investissement'!C30,IF($A$1=2,'Saisie Budget-Investissement'!I30,'Saisie Budget-Investissement'!P30)))</f>
        <v/>
      </c>
      <c r="F24" s="242" t="str">
        <f>IF(C24="","",IF($A$1=1,'Saisie Budget-Investissement'!D30,IF($A$1=2,'Saisie Budget-Investissement'!J30,'Saisie Budget-Investissement'!Q30)))</f>
        <v/>
      </c>
      <c r="G24" s="242" t="str">
        <f>IF(C24="","",IF($A$1=1,'Saisie Budget-Investissement'!E30,IF($A$1=2,'Saisie Budget-Investissement'!K30,'Saisie Budget-Investissement'!R30)))</f>
        <v/>
      </c>
      <c r="J24" s="242" t="str" cm="1">
        <f t="array" ref="J24">IFERROR(INDEX($C$1:$C$101,MATCH(0,COUNTIF($J$1:J23,$C$1:$C$101),0)),"")</f>
        <v/>
      </c>
      <c r="K24" s="241" t="e">
        <f>IF(J24="",NA(),IF(SUMIF(C:C,'Aide budget'!J24,F:F)=0,NA(),SUMIF(C:C,'Aide budget'!J24,F:F)))</f>
        <v>#N/A</v>
      </c>
      <c r="N24" s="242" t="str" cm="1">
        <f t="array" ref="N24">IFERROR(INDEX($E$1:$E$101,MATCH(0,COUNTIF($N$1:N23,$E$1:$E$101),0)),"")</f>
        <v/>
      </c>
      <c r="O24" s="241" t="e">
        <f t="shared" si="0"/>
        <v>#N/A</v>
      </c>
      <c r="W24" s="242" t="str">
        <f>IF('Saisie Budget-Investissement'!M30="","",'Saisie Budget-Investissement'!M30)</f>
        <v/>
      </c>
      <c r="X24" s="242" t="e">
        <f>INDEX('Liste Classe d''actifs'!$A$8:$A$37, MATCH(W24,'Liste Classe d''actifs'!$B$8:$B$37,0))</f>
        <v>#N/A</v>
      </c>
      <c r="Y24" s="242" t="str">
        <f>IF(W24="","",'Saisie Budget-Investissement'!Q30)</f>
        <v/>
      </c>
      <c r="Z24" s="242" t="str">
        <f>IF(W24="","",'Saisie Budget-Investissement'!R30)</f>
        <v/>
      </c>
    </row>
    <row r="25" spans="3:26">
      <c r="C25" s="242" t="str">
        <f>IF(AND($A$1=1,'Saisie Budget-Investissement'!A31&lt;&gt;""),'Saisie Budget-Investissement'!A31,IF(AND($A$1=2,'Saisie Budget-Investissement'!G31&lt;&gt;""),'Saisie Budget-Investissement'!G31,IF('Saisie Budget-Investissement'!M31&lt;&gt;"",'Saisie Budget-Investissement'!M31,"")))</f>
        <v/>
      </c>
      <c r="D25" s="242" t="str">
        <f>IF(C25="","",IF($A$1=1,'Saisie Budget-Investissement'!B31,IF($A$1=2,'Saisie Budget-Investissement'!H31,'Saisie Budget-Investissement'!O31)))</f>
        <v/>
      </c>
      <c r="E25" s="242" t="str">
        <f>IF(C25="","",IF($A$1=1,'Saisie Budget-Investissement'!C31,IF($A$1=2,'Saisie Budget-Investissement'!I31,'Saisie Budget-Investissement'!P31)))</f>
        <v/>
      </c>
      <c r="F25" s="242" t="str">
        <f>IF(C25="","",IF($A$1=1,'Saisie Budget-Investissement'!D31,IF($A$1=2,'Saisie Budget-Investissement'!J31,'Saisie Budget-Investissement'!Q31)))</f>
        <v/>
      </c>
      <c r="G25" s="242" t="str">
        <f>IF(C25="","",IF($A$1=1,'Saisie Budget-Investissement'!E31,IF($A$1=2,'Saisie Budget-Investissement'!K31,'Saisie Budget-Investissement'!R31)))</f>
        <v/>
      </c>
      <c r="J25" s="242" t="str" cm="1">
        <f t="array" ref="J25">IFERROR(INDEX($C$1:$C$101,MATCH(0,COUNTIF($J$1:J24,$C$1:$C$101),0)),"")</f>
        <v/>
      </c>
      <c r="K25" s="241" t="e">
        <f>IF(J25="",NA(),IF(SUMIF(C:C,'Aide budget'!J25,F:F)=0,NA(),SUMIF(C:C,'Aide budget'!J25,F:F)))</f>
        <v>#N/A</v>
      </c>
      <c r="N25" s="242" t="str" cm="1">
        <f t="array" ref="N25">IFERROR(INDEX($E$1:$E$101,MATCH(0,COUNTIF($N$1:N24,$E$1:$E$101),0)),"")</f>
        <v/>
      </c>
      <c r="O25" s="241" t="e">
        <f t="shared" si="0"/>
        <v>#N/A</v>
      </c>
      <c r="W25" s="242" t="str">
        <f>IF('Saisie Budget-Investissement'!M31="","",'Saisie Budget-Investissement'!M31)</f>
        <v/>
      </c>
      <c r="X25" s="242" t="e">
        <f>INDEX('Liste Classe d''actifs'!$A$8:$A$37, MATCH(W25,'Liste Classe d''actifs'!$B$8:$B$37,0))</f>
        <v>#N/A</v>
      </c>
      <c r="Y25" s="242" t="str">
        <f>IF(W25="","",'Saisie Budget-Investissement'!Q31)</f>
        <v/>
      </c>
      <c r="Z25" s="242" t="str">
        <f>IF(W25="","",'Saisie Budget-Investissement'!R31)</f>
        <v/>
      </c>
    </row>
    <row r="26" spans="3:26">
      <c r="C26" s="242" t="str">
        <f>IF(AND($A$1=1,'Saisie Budget-Investissement'!A32&lt;&gt;""),'Saisie Budget-Investissement'!A32,IF(AND($A$1=2,'Saisie Budget-Investissement'!G32&lt;&gt;""),'Saisie Budget-Investissement'!G32,IF('Saisie Budget-Investissement'!M32&lt;&gt;"",'Saisie Budget-Investissement'!M32,"")))</f>
        <v/>
      </c>
      <c r="D26" s="242" t="str">
        <f>IF(C26="","",IF($A$1=1,'Saisie Budget-Investissement'!B32,IF($A$1=2,'Saisie Budget-Investissement'!H32,'Saisie Budget-Investissement'!O32)))</f>
        <v/>
      </c>
      <c r="E26" s="242" t="str">
        <f>IF(C26="","",IF($A$1=1,'Saisie Budget-Investissement'!C32,IF($A$1=2,'Saisie Budget-Investissement'!I32,'Saisie Budget-Investissement'!P32)))</f>
        <v/>
      </c>
      <c r="F26" s="242" t="str">
        <f>IF(C26="","",IF($A$1=1,'Saisie Budget-Investissement'!D32,IF($A$1=2,'Saisie Budget-Investissement'!J32,'Saisie Budget-Investissement'!Q32)))</f>
        <v/>
      </c>
      <c r="G26" s="242" t="str">
        <f>IF(C26="","",IF($A$1=1,'Saisie Budget-Investissement'!E32,IF($A$1=2,'Saisie Budget-Investissement'!K32,'Saisie Budget-Investissement'!R32)))</f>
        <v/>
      </c>
      <c r="J26" s="242" t="str" cm="1">
        <f t="array" ref="J26">IFERROR(INDEX($C$1:$C$101,MATCH(0,COUNTIF($J$1:J25,$C$1:$C$101),0)),"")</f>
        <v/>
      </c>
      <c r="K26" s="241" t="e">
        <f>IF(J26="",NA(),IF(SUMIF(C:C,'Aide budget'!J26,F:F)=0,NA(),SUMIF(C:C,'Aide budget'!J26,F:F)))</f>
        <v>#N/A</v>
      </c>
      <c r="N26" s="242" t="str" cm="1">
        <f t="array" ref="N26">IFERROR(INDEX($E$1:$E$101,MATCH(0,COUNTIF($N$1:N25,$E$1:$E$101),0)),"")</f>
        <v/>
      </c>
      <c r="O26" s="241" t="e">
        <f t="shared" si="0"/>
        <v>#N/A</v>
      </c>
      <c r="W26" s="242" t="str">
        <f>IF('Saisie Budget-Investissement'!M32="","",'Saisie Budget-Investissement'!M32)</f>
        <v/>
      </c>
      <c r="X26" s="242" t="e">
        <f>INDEX('Liste Classe d''actifs'!$A$8:$A$37, MATCH(W26,'Liste Classe d''actifs'!$B$8:$B$37,0))</f>
        <v>#N/A</v>
      </c>
      <c r="Y26" s="242" t="str">
        <f>IF(W26="","",'Saisie Budget-Investissement'!Q32)</f>
        <v/>
      </c>
      <c r="Z26" s="242" t="str">
        <f>IF(W26="","",'Saisie Budget-Investissement'!R32)</f>
        <v/>
      </c>
    </row>
    <row r="27" spans="3:26">
      <c r="C27" s="242" t="str">
        <f>IF(AND($A$1=1,'Saisie Budget-Investissement'!A33&lt;&gt;""),'Saisie Budget-Investissement'!A33,IF(AND($A$1=2,'Saisie Budget-Investissement'!G33&lt;&gt;""),'Saisie Budget-Investissement'!G33,IF('Saisie Budget-Investissement'!M33&lt;&gt;"",'Saisie Budget-Investissement'!M33,"")))</f>
        <v/>
      </c>
      <c r="D27" s="242" t="str">
        <f>IF(C27="","",IF($A$1=1,'Saisie Budget-Investissement'!B33,IF($A$1=2,'Saisie Budget-Investissement'!H33,'Saisie Budget-Investissement'!O33)))</f>
        <v/>
      </c>
      <c r="E27" s="242" t="str">
        <f>IF(C27="","",IF($A$1=1,'Saisie Budget-Investissement'!C33,IF($A$1=2,'Saisie Budget-Investissement'!I33,'Saisie Budget-Investissement'!P33)))</f>
        <v/>
      </c>
      <c r="F27" s="242" t="str">
        <f>IF(C27="","",IF($A$1=1,'Saisie Budget-Investissement'!D33,IF($A$1=2,'Saisie Budget-Investissement'!J33,'Saisie Budget-Investissement'!Q33)))</f>
        <v/>
      </c>
      <c r="G27" s="242" t="str">
        <f>IF(C27="","",IF($A$1=1,'Saisie Budget-Investissement'!E33,IF($A$1=2,'Saisie Budget-Investissement'!K33,'Saisie Budget-Investissement'!R33)))</f>
        <v/>
      </c>
      <c r="J27" s="242" t="str" cm="1">
        <f t="array" ref="J27">IFERROR(INDEX($C$1:$C$101,MATCH(0,COUNTIF($J$1:J26,$C$1:$C$101),0)),"")</f>
        <v/>
      </c>
      <c r="K27" s="241" t="e">
        <f>IF(J27="",NA(),IF(SUMIF(C:C,'Aide budget'!J27,F:F)=0,NA(),SUMIF(C:C,'Aide budget'!J27,F:F)))</f>
        <v>#N/A</v>
      </c>
      <c r="N27" s="242" t="str" cm="1">
        <f t="array" ref="N27">IFERROR(INDEX($E$1:$E$101,MATCH(0,COUNTIF($N$1:N26,$E$1:$E$101),0)),"")</f>
        <v/>
      </c>
      <c r="O27" s="241" t="e">
        <f t="shared" si="0"/>
        <v>#N/A</v>
      </c>
      <c r="W27" s="242" t="str">
        <f>IF('Saisie Budget-Investissement'!M33="","",'Saisie Budget-Investissement'!M33)</f>
        <v/>
      </c>
      <c r="X27" s="242" t="e">
        <f>INDEX('Liste Classe d''actifs'!$A$8:$A$37, MATCH(W27,'Liste Classe d''actifs'!$B$8:$B$37,0))</f>
        <v>#N/A</v>
      </c>
      <c r="Y27" s="242" t="str">
        <f>IF(W27="","",'Saisie Budget-Investissement'!Q33)</f>
        <v/>
      </c>
      <c r="Z27" s="242" t="str">
        <f>IF(W27="","",'Saisie Budget-Investissement'!R33)</f>
        <v/>
      </c>
    </row>
    <row r="28" spans="3:26">
      <c r="C28" s="242" t="str">
        <f>IF(AND($A$1=1,'Saisie Budget-Investissement'!A34&lt;&gt;""),'Saisie Budget-Investissement'!A34,IF(AND($A$1=2,'Saisie Budget-Investissement'!G34&lt;&gt;""),'Saisie Budget-Investissement'!G34,IF('Saisie Budget-Investissement'!M34&lt;&gt;"",'Saisie Budget-Investissement'!M34,"")))</f>
        <v/>
      </c>
      <c r="D28" s="242" t="str">
        <f>IF(C28="","",IF($A$1=1,'Saisie Budget-Investissement'!B34,IF($A$1=2,'Saisie Budget-Investissement'!H34,'Saisie Budget-Investissement'!O34)))</f>
        <v/>
      </c>
      <c r="E28" s="242" t="str">
        <f>IF(C28="","",IF($A$1=1,'Saisie Budget-Investissement'!C34,IF($A$1=2,'Saisie Budget-Investissement'!I34,'Saisie Budget-Investissement'!P34)))</f>
        <v/>
      </c>
      <c r="F28" s="242" t="str">
        <f>IF(C28="","",IF($A$1=1,'Saisie Budget-Investissement'!D34,IF($A$1=2,'Saisie Budget-Investissement'!J34,'Saisie Budget-Investissement'!Q34)))</f>
        <v/>
      </c>
      <c r="G28" s="242" t="str">
        <f>IF(C28="","",IF($A$1=1,'Saisie Budget-Investissement'!E34,IF($A$1=2,'Saisie Budget-Investissement'!K34,'Saisie Budget-Investissement'!R34)))</f>
        <v/>
      </c>
      <c r="J28" s="242" t="str" cm="1">
        <f t="array" ref="J28">IFERROR(INDEX($C$1:$C$101,MATCH(0,COUNTIF($J$1:J27,$C$1:$C$101),0)),"")</f>
        <v/>
      </c>
      <c r="K28" s="241" t="e">
        <f>IF(J28="",NA(),IF(SUMIF(C:C,'Aide budget'!J28,F:F)=0,NA(),SUMIF(C:C,'Aide budget'!J28,F:F)))</f>
        <v>#N/A</v>
      </c>
      <c r="N28" s="242" t="str" cm="1">
        <f t="array" ref="N28">IFERROR(INDEX($E$1:$E$101,MATCH(0,COUNTIF($N$1:N27,$E$1:$E$101),0)),"")</f>
        <v/>
      </c>
      <c r="O28" s="241" t="e">
        <f t="shared" si="0"/>
        <v>#N/A</v>
      </c>
      <c r="W28" s="242" t="str">
        <f>IF('Saisie Budget-Investissement'!M34="","",'Saisie Budget-Investissement'!M34)</f>
        <v/>
      </c>
      <c r="X28" s="242" t="e">
        <f>INDEX('Liste Classe d''actifs'!$A$8:$A$37, MATCH(W28,'Liste Classe d''actifs'!$B$8:$B$37,0))</f>
        <v>#N/A</v>
      </c>
      <c r="Y28" s="242" t="str">
        <f>IF(W28="","",'Saisie Budget-Investissement'!Q34)</f>
        <v/>
      </c>
      <c r="Z28" s="242" t="str">
        <f>IF(W28="","",'Saisie Budget-Investissement'!R34)</f>
        <v/>
      </c>
    </row>
    <row r="29" spans="3:26">
      <c r="C29" s="242" t="str">
        <f>IF(AND($A$1=1,'Saisie Budget-Investissement'!A35&lt;&gt;""),'Saisie Budget-Investissement'!A35,IF(AND($A$1=2,'Saisie Budget-Investissement'!G35&lt;&gt;""),'Saisie Budget-Investissement'!G35,IF('Saisie Budget-Investissement'!M35&lt;&gt;"",'Saisie Budget-Investissement'!M35,"")))</f>
        <v/>
      </c>
      <c r="D29" s="242" t="str">
        <f>IF(C29="","",IF($A$1=1,'Saisie Budget-Investissement'!B35,IF($A$1=2,'Saisie Budget-Investissement'!H35,'Saisie Budget-Investissement'!O35)))</f>
        <v/>
      </c>
      <c r="E29" s="242" t="str">
        <f>IF(C29="","",IF($A$1=1,'Saisie Budget-Investissement'!C35,IF($A$1=2,'Saisie Budget-Investissement'!I35,'Saisie Budget-Investissement'!P35)))</f>
        <v/>
      </c>
      <c r="F29" s="242" t="str">
        <f>IF(C29="","",IF($A$1=1,'Saisie Budget-Investissement'!D35,IF($A$1=2,'Saisie Budget-Investissement'!J35,'Saisie Budget-Investissement'!Q35)))</f>
        <v/>
      </c>
      <c r="G29" s="242" t="str">
        <f>IF(C29="","",IF($A$1=1,'Saisie Budget-Investissement'!E35,IF($A$1=2,'Saisie Budget-Investissement'!K35,'Saisie Budget-Investissement'!R35)))</f>
        <v/>
      </c>
      <c r="J29" s="242" t="str" cm="1">
        <f t="array" ref="J29">IFERROR(INDEX($C$1:$C$101,MATCH(0,COUNTIF($J$1:J28,$C$1:$C$101),0)),"")</f>
        <v/>
      </c>
      <c r="K29" s="241" t="e">
        <f>IF(J29="",NA(),IF(SUMIF(C:C,'Aide budget'!J29,F:F)=0,NA(),SUMIF(C:C,'Aide budget'!J29,F:F)))</f>
        <v>#N/A</v>
      </c>
      <c r="N29" s="242" t="str" cm="1">
        <f t="array" ref="N29">IFERROR(INDEX($E$1:$E$101,MATCH(0,COUNTIF($N$1:N28,$E$1:$E$101),0)),"")</f>
        <v/>
      </c>
      <c r="O29" s="241" t="e">
        <f t="shared" si="0"/>
        <v>#N/A</v>
      </c>
      <c r="W29" s="242" t="str">
        <f>IF('Saisie Budget-Investissement'!M35="","",'Saisie Budget-Investissement'!M35)</f>
        <v/>
      </c>
      <c r="X29" s="242" t="e">
        <f>INDEX('Liste Classe d''actifs'!$A$8:$A$37, MATCH(W29,'Liste Classe d''actifs'!$B$8:$B$37,0))</f>
        <v>#N/A</v>
      </c>
      <c r="Y29" s="242" t="str">
        <f>IF(W29="","",'Saisie Budget-Investissement'!Q35)</f>
        <v/>
      </c>
      <c r="Z29" s="242" t="str">
        <f>IF(W29="","",'Saisie Budget-Investissement'!R35)</f>
        <v/>
      </c>
    </row>
    <row r="30" spans="3:26">
      <c r="C30" s="242" t="str">
        <f>IF(AND($A$1=1,'Saisie Budget-Investissement'!A36&lt;&gt;""),'Saisie Budget-Investissement'!A36,IF(AND($A$1=2,'Saisie Budget-Investissement'!G36&lt;&gt;""),'Saisie Budget-Investissement'!G36,IF('Saisie Budget-Investissement'!M36&lt;&gt;"",'Saisie Budget-Investissement'!M36,"")))</f>
        <v/>
      </c>
      <c r="D30" s="242" t="str">
        <f>IF(C30="","",IF($A$1=1,'Saisie Budget-Investissement'!B36,IF($A$1=2,'Saisie Budget-Investissement'!H36,'Saisie Budget-Investissement'!O36)))</f>
        <v/>
      </c>
      <c r="E30" s="242" t="str">
        <f>IF(C30="","",IF($A$1=1,'Saisie Budget-Investissement'!C36,IF($A$1=2,'Saisie Budget-Investissement'!I36,'Saisie Budget-Investissement'!P36)))</f>
        <v/>
      </c>
      <c r="F30" s="242" t="str">
        <f>IF(C30="","",IF($A$1=1,'Saisie Budget-Investissement'!D36,IF($A$1=2,'Saisie Budget-Investissement'!J36,'Saisie Budget-Investissement'!Q36)))</f>
        <v/>
      </c>
      <c r="G30" s="242" t="str">
        <f>IF(C30="","",IF($A$1=1,'Saisie Budget-Investissement'!E36,IF($A$1=2,'Saisie Budget-Investissement'!K36,'Saisie Budget-Investissement'!R36)))</f>
        <v/>
      </c>
      <c r="J30" s="242" t="str" cm="1">
        <f t="array" ref="J30">IFERROR(INDEX($C$1:$C$101,MATCH(0,COUNTIF($J$1:J29,$C$1:$C$101),0)),"")</f>
        <v/>
      </c>
      <c r="K30" s="241" t="e">
        <f>IF(J30="",NA(),IF(SUMIF(C:C,'Aide budget'!J30,F:F)=0,NA(),SUMIF(C:C,'Aide budget'!J30,F:F)))</f>
        <v>#N/A</v>
      </c>
      <c r="N30" s="242" t="str" cm="1">
        <f t="array" ref="N30">IFERROR(INDEX($E$1:$E$101,MATCH(0,COUNTIF($N$1:N29,$E$1:$E$101),0)),"")</f>
        <v/>
      </c>
      <c r="O30" s="241" t="e">
        <f t="shared" si="0"/>
        <v>#N/A</v>
      </c>
      <c r="W30" s="242" t="str">
        <f>IF('Saisie Budget-Investissement'!M36="","",'Saisie Budget-Investissement'!M36)</f>
        <v/>
      </c>
      <c r="X30" s="242" t="e">
        <f>INDEX('Liste Classe d''actifs'!$A$8:$A$37, MATCH(W30,'Liste Classe d''actifs'!$B$8:$B$37,0))</f>
        <v>#N/A</v>
      </c>
      <c r="Y30" s="242" t="str">
        <f>IF(W30="","",'Saisie Budget-Investissement'!Q36)</f>
        <v/>
      </c>
      <c r="Z30" s="242" t="str">
        <f>IF(W30="","",'Saisie Budget-Investissement'!R36)</f>
        <v/>
      </c>
    </row>
    <row r="31" spans="3:26">
      <c r="C31" s="242" t="str">
        <f>IF(AND($A$1=1,'Saisie Budget-Investissement'!A37&lt;&gt;""),'Saisie Budget-Investissement'!A37,IF(AND($A$1=2,'Saisie Budget-Investissement'!G37&lt;&gt;""),'Saisie Budget-Investissement'!G37,IF('Saisie Budget-Investissement'!M37&lt;&gt;"",'Saisie Budget-Investissement'!M37,"")))</f>
        <v/>
      </c>
      <c r="D31" s="242" t="str">
        <f>IF(C31="","",IF($A$1=1,'Saisie Budget-Investissement'!B37,IF($A$1=2,'Saisie Budget-Investissement'!H37,'Saisie Budget-Investissement'!O37)))</f>
        <v/>
      </c>
      <c r="E31" s="242" t="str">
        <f>IF(C31="","",IF($A$1=1,'Saisie Budget-Investissement'!C37,IF($A$1=2,'Saisie Budget-Investissement'!I37,'Saisie Budget-Investissement'!P37)))</f>
        <v/>
      </c>
      <c r="F31" s="242" t="str">
        <f>IF(C31="","",IF($A$1=1,'Saisie Budget-Investissement'!D37,IF($A$1=2,'Saisie Budget-Investissement'!J37,'Saisie Budget-Investissement'!Q37)))</f>
        <v/>
      </c>
      <c r="G31" s="242" t="str">
        <f>IF(C31="","",IF($A$1=1,'Saisie Budget-Investissement'!E37,IF($A$1=2,'Saisie Budget-Investissement'!K37,'Saisie Budget-Investissement'!R37)))</f>
        <v/>
      </c>
      <c r="J31" s="242" t="str" cm="1">
        <f t="array" ref="J31">IFERROR(INDEX($C$1:$C$101,MATCH(0,COUNTIF($J$1:J30,$C$1:$C$101),0)),"")</f>
        <v/>
      </c>
      <c r="K31" s="241" t="e">
        <f>IF(J31="",NA(),IF(SUMIF(C:C,'Aide budget'!J31,F:F)=0,NA(),SUMIF(C:C,'Aide budget'!J31,F:F)))</f>
        <v>#N/A</v>
      </c>
      <c r="N31" s="242" t="str" cm="1">
        <f t="array" ref="N31">IFERROR(INDEX($E$1:$E$101,MATCH(0,COUNTIF($N$1:N30,$E$1:$E$101),0)),"")</f>
        <v/>
      </c>
      <c r="O31" s="241" t="e">
        <f t="shared" si="0"/>
        <v>#N/A</v>
      </c>
      <c r="W31" s="242" t="str">
        <f>IF('Saisie Budget-Investissement'!M37="","",'Saisie Budget-Investissement'!M37)</f>
        <v/>
      </c>
      <c r="X31" s="242" t="e">
        <f>INDEX('Liste Classe d''actifs'!$A$8:$A$37, MATCH(W31,'Liste Classe d''actifs'!$B$8:$B$37,0))</f>
        <v>#N/A</v>
      </c>
      <c r="Y31" s="242" t="str">
        <f>IF(W31="","",'Saisie Budget-Investissement'!Q37)</f>
        <v/>
      </c>
      <c r="Z31" s="242" t="str">
        <f>IF(W31="","",'Saisie Budget-Investissement'!R37)</f>
        <v/>
      </c>
    </row>
    <row r="32" spans="3:26">
      <c r="C32" s="242" t="str">
        <f>IF(AND($A$1=1,'Saisie Budget-Investissement'!A38&lt;&gt;""),'Saisie Budget-Investissement'!A38,IF(AND($A$1=2,'Saisie Budget-Investissement'!G38&lt;&gt;""),'Saisie Budget-Investissement'!G38,IF('Saisie Budget-Investissement'!M38&lt;&gt;"",'Saisie Budget-Investissement'!M38,"")))</f>
        <v/>
      </c>
      <c r="D32" s="242" t="str">
        <f>IF(C32="","",IF($A$1=1,'Saisie Budget-Investissement'!B38,IF($A$1=2,'Saisie Budget-Investissement'!H38,'Saisie Budget-Investissement'!O38)))</f>
        <v/>
      </c>
      <c r="E32" s="242" t="str">
        <f>IF(C32="","",IF($A$1=1,'Saisie Budget-Investissement'!C38,IF($A$1=2,'Saisie Budget-Investissement'!I38,'Saisie Budget-Investissement'!P38)))</f>
        <v/>
      </c>
      <c r="F32" s="242" t="str">
        <f>IF(C32="","",IF($A$1=1,'Saisie Budget-Investissement'!D38,IF($A$1=2,'Saisie Budget-Investissement'!J38,'Saisie Budget-Investissement'!Q38)))</f>
        <v/>
      </c>
      <c r="G32" s="242" t="str">
        <f>IF(C32="","",IF($A$1=1,'Saisie Budget-Investissement'!E38,IF($A$1=2,'Saisie Budget-Investissement'!K38,'Saisie Budget-Investissement'!R38)))</f>
        <v/>
      </c>
      <c r="J32" s="242" t="str" cm="1">
        <f t="array" ref="J32">IFERROR(INDEX($C$1:$C$101,MATCH(0,COUNTIF($J$1:J31,$C$1:$C$101),0)),"")</f>
        <v/>
      </c>
      <c r="K32" s="241" t="e">
        <f>IF(J32="",NA(),IF(SUMIF(C:C,'Aide budget'!J32,F:F)=0,NA(),SUMIF(C:C,'Aide budget'!J32,F:F)))</f>
        <v>#N/A</v>
      </c>
      <c r="N32" s="242" t="str" cm="1">
        <f t="array" ref="N32">IFERROR(INDEX($E$1:$E$101,MATCH(0,COUNTIF($N$1:N31,$E$1:$E$101),0)),"")</f>
        <v/>
      </c>
      <c r="O32" s="241" t="e">
        <f t="shared" si="0"/>
        <v>#N/A</v>
      </c>
      <c r="W32" s="242" t="str">
        <f>IF('Saisie Budget-Investissement'!M38="","",'Saisie Budget-Investissement'!M38)</f>
        <v/>
      </c>
      <c r="X32" s="242" t="e">
        <f>INDEX('Liste Classe d''actifs'!$A$8:$A$37, MATCH(W32,'Liste Classe d''actifs'!$B$8:$B$37,0))</f>
        <v>#N/A</v>
      </c>
      <c r="Y32" s="242" t="str">
        <f>IF(W32="","",'Saisie Budget-Investissement'!Q38)</f>
        <v/>
      </c>
      <c r="Z32" s="242" t="str">
        <f>IF(W32="","",'Saisie Budget-Investissement'!R38)</f>
        <v/>
      </c>
    </row>
    <row r="33" spans="3:26">
      <c r="C33" s="242" t="str">
        <f>IF(AND($A$1=1,'Saisie Budget-Investissement'!A39&lt;&gt;""),'Saisie Budget-Investissement'!A39,IF(AND($A$1=2,'Saisie Budget-Investissement'!G39&lt;&gt;""),'Saisie Budget-Investissement'!G39,IF('Saisie Budget-Investissement'!M39&lt;&gt;"",'Saisie Budget-Investissement'!M39,"")))</f>
        <v/>
      </c>
      <c r="D33" s="242" t="str">
        <f>IF(C33="","",IF($A$1=1,'Saisie Budget-Investissement'!B39,IF($A$1=2,'Saisie Budget-Investissement'!H39,'Saisie Budget-Investissement'!O39)))</f>
        <v/>
      </c>
      <c r="E33" s="242" t="str">
        <f>IF(C33="","",IF($A$1=1,'Saisie Budget-Investissement'!C39,IF($A$1=2,'Saisie Budget-Investissement'!I39,'Saisie Budget-Investissement'!P39)))</f>
        <v/>
      </c>
      <c r="F33" s="242" t="str">
        <f>IF(C33="","",IF($A$1=1,'Saisie Budget-Investissement'!D39,IF($A$1=2,'Saisie Budget-Investissement'!J39,'Saisie Budget-Investissement'!Q39)))</f>
        <v/>
      </c>
      <c r="G33" s="242" t="str">
        <f>IF(C33="","",IF($A$1=1,'Saisie Budget-Investissement'!E39,IF($A$1=2,'Saisie Budget-Investissement'!K39,'Saisie Budget-Investissement'!R39)))</f>
        <v/>
      </c>
      <c r="J33" s="242" t="str" cm="1">
        <f t="array" ref="J33">IFERROR(INDEX($C$1:$C$101,MATCH(0,COUNTIF($J$1:J32,$C$1:$C$101),0)),"")</f>
        <v/>
      </c>
      <c r="K33" s="241" t="e">
        <f>IF(J33="",NA(),IF(SUMIF(C:C,'Aide budget'!J33,F:F)=0,NA(),SUMIF(C:C,'Aide budget'!J33,F:F)))</f>
        <v>#N/A</v>
      </c>
      <c r="N33" s="242" t="str" cm="1">
        <f t="array" ref="N33">IFERROR(INDEX($E$1:$E$101,MATCH(0,COUNTIF($N$1:N32,$E$1:$E$101),0)),"")</f>
        <v/>
      </c>
      <c r="O33" s="241" t="e">
        <f t="shared" si="0"/>
        <v>#N/A</v>
      </c>
      <c r="W33" s="242" t="str">
        <f>IF('Saisie Budget-Investissement'!M39="","",'Saisie Budget-Investissement'!M39)</f>
        <v/>
      </c>
      <c r="X33" s="242" t="e">
        <f>INDEX('Liste Classe d''actifs'!$A$8:$A$37, MATCH(W33,'Liste Classe d''actifs'!$B$8:$B$37,0))</f>
        <v>#N/A</v>
      </c>
      <c r="Y33" s="242" t="str">
        <f>IF(W33="","",'Saisie Budget-Investissement'!Q39)</f>
        <v/>
      </c>
      <c r="Z33" s="242" t="str">
        <f>IF(W33="","",'Saisie Budget-Investissement'!R39)</f>
        <v/>
      </c>
    </row>
    <row r="34" spans="3:26">
      <c r="C34" s="242" t="str">
        <f>IF(AND($A$1=1,'Saisie Budget-Investissement'!A40&lt;&gt;""),'Saisie Budget-Investissement'!A40,IF(AND($A$1=2,'Saisie Budget-Investissement'!G40&lt;&gt;""),'Saisie Budget-Investissement'!G40,IF('Saisie Budget-Investissement'!M40&lt;&gt;"",'Saisie Budget-Investissement'!M40,"")))</f>
        <v/>
      </c>
      <c r="D34" s="242" t="str">
        <f>IF(C34="","",IF($A$1=1,'Saisie Budget-Investissement'!B40,IF($A$1=2,'Saisie Budget-Investissement'!H40,'Saisie Budget-Investissement'!O40)))</f>
        <v/>
      </c>
      <c r="E34" s="242" t="str">
        <f>IF(C34="","",IF($A$1=1,'Saisie Budget-Investissement'!C40,IF($A$1=2,'Saisie Budget-Investissement'!I40,'Saisie Budget-Investissement'!P40)))</f>
        <v/>
      </c>
      <c r="F34" s="242" t="str">
        <f>IF(C34="","",IF($A$1=1,'Saisie Budget-Investissement'!D40,IF($A$1=2,'Saisie Budget-Investissement'!J40,'Saisie Budget-Investissement'!Q40)))</f>
        <v/>
      </c>
      <c r="G34" s="242" t="str">
        <f>IF(C34="","",IF($A$1=1,'Saisie Budget-Investissement'!E40,IF($A$1=2,'Saisie Budget-Investissement'!K40,'Saisie Budget-Investissement'!R40)))</f>
        <v/>
      </c>
      <c r="J34" s="242" t="str" cm="1">
        <f t="array" ref="J34">IFERROR(INDEX($C$1:$C$101,MATCH(0,COUNTIF($J$1:J33,$C$1:$C$101),0)),"")</f>
        <v/>
      </c>
      <c r="K34" s="241" t="e">
        <f>IF(J34="",NA(),IF(SUMIF(C:C,'Aide budget'!J34,F:F)=0,NA(),SUMIF(C:C,'Aide budget'!J34,F:F)))</f>
        <v>#N/A</v>
      </c>
      <c r="N34" s="242" t="str" cm="1">
        <f t="array" ref="N34">IFERROR(INDEX($E$1:$E$101,MATCH(0,COUNTIF($N$1:N33,$E$1:$E$101),0)),"")</f>
        <v/>
      </c>
      <c r="O34" s="241" t="e">
        <f t="shared" si="0"/>
        <v>#N/A</v>
      </c>
      <c r="W34" s="242" t="str">
        <f>IF('Saisie Budget-Investissement'!M40="","",'Saisie Budget-Investissement'!M40)</f>
        <v/>
      </c>
      <c r="X34" s="242" t="e">
        <f>INDEX('Liste Classe d''actifs'!$A$8:$A$37, MATCH(W34,'Liste Classe d''actifs'!$B$8:$B$37,0))</f>
        <v>#N/A</v>
      </c>
      <c r="Y34" s="242" t="str">
        <f>IF(W34="","",'Saisie Budget-Investissement'!Q40)</f>
        <v/>
      </c>
      <c r="Z34" s="242" t="str">
        <f>IF(W34="","",'Saisie Budget-Investissement'!R40)</f>
        <v/>
      </c>
    </row>
    <row r="35" spans="3:26">
      <c r="C35" s="242" t="str">
        <f>IF(AND($A$1=1,'Saisie Budget-Investissement'!A41&lt;&gt;""),'Saisie Budget-Investissement'!A41,IF(AND($A$1=2,'Saisie Budget-Investissement'!G41&lt;&gt;""),'Saisie Budget-Investissement'!G41,IF('Saisie Budget-Investissement'!M41&lt;&gt;"",'Saisie Budget-Investissement'!M41,"")))</f>
        <v/>
      </c>
      <c r="D35" s="242" t="str">
        <f>IF(C35="","",IF($A$1=1,'Saisie Budget-Investissement'!B41,IF($A$1=2,'Saisie Budget-Investissement'!H41,'Saisie Budget-Investissement'!O41)))</f>
        <v/>
      </c>
      <c r="E35" s="242" t="str">
        <f>IF(C35="","",IF($A$1=1,'Saisie Budget-Investissement'!C41,IF($A$1=2,'Saisie Budget-Investissement'!I41,'Saisie Budget-Investissement'!P41)))</f>
        <v/>
      </c>
      <c r="F35" s="242" t="str">
        <f>IF(C35="","",IF($A$1=1,'Saisie Budget-Investissement'!D41,IF($A$1=2,'Saisie Budget-Investissement'!J41,'Saisie Budget-Investissement'!Q41)))</f>
        <v/>
      </c>
      <c r="G35" s="242" t="str">
        <f>IF(C35="","",IF($A$1=1,'Saisie Budget-Investissement'!E41,IF($A$1=2,'Saisie Budget-Investissement'!K41,'Saisie Budget-Investissement'!R41)))</f>
        <v/>
      </c>
      <c r="J35" s="242" t="str" cm="1">
        <f t="array" ref="J35">IFERROR(INDEX($C$1:$C$101,MATCH(0,COUNTIF($J$1:J34,$C$1:$C$101),0)),"")</f>
        <v/>
      </c>
      <c r="K35" s="241" t="e">
        <f>IF(J35="",NA(),IF(SUMIF(C:C,'Aide budget'!J35,F:F)=0,NA(),SUMIF(C:C,'Aide budget'!J35,F:F)))</f>
        <v>#N/A</v>
      </c>
      <c r="N35" s="242" t="str" cm="1">
        <f t="array" ref="N35">IFERROR(INDEX($E$1:$E$101,MATCH(0,COUNTIF($N$1:N34,$E$1:$E$101),0)),"")</f>
        <v/>
      </c>
      <c r="O35" s="241" t="e">
        <f t="shared" si="0"/>
        <v>#N/A</v>
      </c>
      <c r="W35" s="242" t="str">
        <f>IF('Saisie Budget-Investissement'!M41="","",'Saisie Budget-Investissement'!M41)</f>
        <v/>
      </c>
      <c r="X35" s="242" t="e">
        <f>INDEX('Liste Classe d''actifs'!$A$8:$A$37, MATCH(W35,'Liste Classe d''actifs'!$B$8:$B$37,0))</f>
        <v>#N/A</v>
      </c>
      <c r="Y35" s="242" t="str">
        <f>IF(W35="","",'Saisie Budget-Investissement'!Q41)</f>
        <v/>
      </c>
      <c r="Z35" s="242" t="str">
        <f>IF(W35="","",'Saisie Budget-Investissement'!R41)</f>
        <v/>
      </c>
    </row>
    <row r="36" spans="3:26">
      <c r="C36" s="242" t="str">
        <f>IF(AND($A$1=1,'Saisie Budget-Investissement'!A42&lt;&gt;""),'Saisie Budget-Investissement'!A42,IF(AND($A$1=2,'Saisie Budget-Investissement'!G42&lt;&gt;""),'Saisie Budget-Investissement'!G42,IF('Saisie Budget-Investissement'!M42&lt;&gt;"",'Saisie Budget-Investissement'!M42,"")))</f>
        <v/>
      </c>
      <c r="D36" s="242" t="str">
        <f>IF(C36="","",IF($A$1=1,'Saisie Budget-Investissement'!B42,IF($A$1=2,'Saisie Budget-Investissement'!H42,'Saisie Budget-Investissement'!O42)))</f>
        <v/>
      </c>
      <c r="E36" s="242" t="str">
        <f>IF(C36="","",IF($A$1=1,'Saisie Budget-Investissement'!C42,IF($A$1=2,'Saisie Budget-Investissement'!I42,'Saisie Budget-Investissement'!P42)))</f>
        <v/>
      </c>
      <c r="F36" s="242" t="str">
        <f>IF(C36="","",IF($A$1=1,'Saisie Budget-Investissement'!D42,IF($A$1=2,'Saisie Budget-Investissement'!J42,'Saisie Budget-Investissement'!Q42)))</f>
        <v/>
      </c>
      <c r="G36" s="242" t="str">
        <f>IF(C36="","",IF($A$1=1,'Saisie Budget-Investissement'!E42,IF($A$1=2,'Saisie Budget-Investissement'!K42,'Saisie Budget-Investissement'!R42)))</f>
        <v/>
      </c>
      <c r="J36" s="242" t="str" cm="1">
        <f t="array" ref="J36">IFERROR(INDEX($C$1:$C$101,MATCH(0,COUNTIF($J$1:J35,$C$1:$C$101),0)),"")</f>
        <v/>
      </c>
      <c r="K36" s="241" t="e">
        <f>IF(J36="",NA(),IF(SUMIF(C:C,'Aide budget'!J36,F:F)=0,NA(),SUMIF(C:C,'Aide budget'!J36,F:F)))</f>
        <v>#N/A</v>
      </c>
      <c r="N36" s="242" t="str" cm="1">
        <f t="array" ref="N36">IFERROR(INDEX($E$1:$E$101,MATCH(0,COUNTIF($N$1:N35,$E$1:$E$101),0)),"")</f>
        <v/>
      </c>
      <c r="O36" s="241" t="e">
        <f t="shared" si="0"/>
        <v>#N/A</v>
      </c>
      <c r="W36" s="242" t="str">
        <f>IF('Saisie Budget-Investissement'!M42="","",'Saisie Budget-Investissement'!M42)</f>
        <v/>
      </c>
      <c r="X36" s="242" t="e">
        <f>INDEX('Liste Classe d''actifs'!$A$8:$A$37, MATCH(W36,'Liste Classe d''actifs'!$B$8:$B$37,0))</f>
        <v>#N/A</v>
      </c>
      <c r="Y36" s="242" t="str">
        <f>IF(W36="","",'Saisie Budget-Investissement'!Q42)</f>
        <v/>
      </c>
      <c r="Z36" s="242" t="str">
        <f>IF(W36="","",'Saisie Budget-Investissement'!R42)</f>
        <v/>
      </c>
    </row>
    <row r="37" spans="3:26">
      <c r="C37" s="242" t="str">
        <f>IF(AND($A$1=1,'Saisie Budget-Investissement'!A43&lt;&gt;""),'Saisie Budget-Investissement'!A43,IF(AND($A$1=2,'Saisie Budget-Investissement'!G43&lt;&gt;""),'Saisie Budget-Investissement'!G43,IF('Saisie Budget-Investissement'!M43&lt;&gt;"",'Saisie Budget-Investissement'!M43,"")))</f>
        <v/>
      </c>
      <c r="D37" s="242" t="str">
        <f>IF(C37="","",IF($A$1=1,'Saisie Budget-Investissement'!B43,IF($A$1=2,'Saisie Budget-Investissement'!H43,'Saisie Budget-Investissement'!O43)))</f>
        <v/>
      </c>
      <c r="E37" s="242" t="str">
        <f>IF(C37="","",IF($A$1=1,'Saisie Budget-Investissement'!C43,IF($A$1=2,'Saisie Budget-Investissement'!I43,'Saisie Budget-Investissement'!P43)))</f>
        <v/>
      </c>
      <c r="F37" s="242" t="str">
        <f>IF(C37="","",IF($A$1=1,'Saisie Budget-Investissement'!D43,IF($A$1=2,'Saisie Budget-Investissement'!J43,'Saisie Budget-Investissement'!Q43)))</f>
        <v/>
      </c>
      <c r="G37" s="242" t="str">
        <f>IF(C37="","",IF($A$1=1,'Saisie Budget-Investissement'!E43,IF($A$1=2,'Saisie Budget-Investissement'!K43,'Saisie Budget-Investissement'!R43)))</f>
        <v/>
      </c>
      <c r="J37" s="242" t="str" cm="1">
        <f t="array" ref="J37">IFERROR(INDEX($C$1:$C$101,MATCH(0,COUNTIF($J$1:J36,$C$1:$C$101),0)),"")</f>
        <v/>
      </c>
      <c r="K37" s="241" t="e">
        <f>IF(J37="",NA(),IF(SUMIF(C:C,'Aide budget'!J37,F:F)=0,NA(),SUMIF(C:C,'Aide budget'!J37,F:F)))</f>
        <v>#N/A</v>
      </c>
      <c r="N37" s="242" t="str" cm="1">
        <f t="array" ref="N37">IFERROR(INDEX($E$1:$E$101,MATCH(0,COUNTIF($N$1:N36,$E$1:$E$101),0)),"")</f>
        <v/>
      </c>
      <c r="O37" s="241" t="e">
        <f t="shared" si="0"/>
        <v>#N/A</v>
      </c>
      <c r="W37" s="242" t="str">
        <f>IF('Saisie Budget-Investissement'!M43="","",'Saisie Budget-Investissement'!M43)</f>
        <v/>
      </c>
      <c r="X37" s="242" t="e">
        <f>INDEX('Liste Classe d''actifs'!$A$8:$A$37, MATCH(W37,'Liste Classe d''actifs'!$B$8:$B$37,0))</f>
        <v>#N/A</v>
      </c>
      <c r="Y37" s="242" t="str">
        <f>IF(W37="","",'Saisie Budget-Investissement'!Q43)</f>
        <v/>
      </c>
      <c r="Z37" s="242" t="str">
        <f>IF(W37="","",'Saisie Budget-Investissement'!R43)</f>
        <v/>
      </c>
    </row>
    <row r="38" spans="3:26">
      <c r="C38" s="242" t="str">
        <f>IF(AND($A$1=1,'Saisie Budget-Investissement'!A44&lt;&gt;""),'Saisie Budget-Investissement'!A44,IF(AND($A$1=2,'Saisie Budget-Investissement'!G44&lt;&gt;""),'Saisie Budget-Investissement'!G44,IF('Saisie Budget-Investissement'!M44&lt;&gt;"",'Saisie Budget-Investissement'!M44,"")))</f>
        <v/>
      </c>
      <c r="D38" s="242" t="str">
        <f>IF(C38="","",IF($A$1=1,'Saisie Budget-Investissement'!B44,IF($A$1=2,'Saisie Budget-Investissement'!H44,'Saisie Budget-Investissement'!O44)))</f>
        <v/>
      </c>
      <c r="E38" s="242" t="str">
        <f>IF(C38="","",IF($A$1=1,'Saisie Budget-Investissement'!C44,IF($A$1=2,'Saisie Budget-Investissement'!I44,'Saisie Budget-Investissement'!P44)))</f>
        <v/>
      </c>
      <c r="F38" s="242" t="str">
        <f>IF(C38="","",IF($A$1=1,'Saisie Budget-Investissement'!D44,IF($A$1=2,'Saisie Budget-Investissement'!J44,'Saisie Budget-Investissement'!Q44)))</f>
        <v/>
      </c>
      <c r="G38" s="242" t="str">
        <f>IF(C38="","",IF($A$1=1,'Saisie Budget-Investissement'!E44,IF($A$1=2,'Saisie Budget-Investissement'!K44,'Saisie Budget-Investissement'!R44)))</f>
        <v/>
      </c>
      <c r="J38" s="242" t="str" cm="1">
        <f t="array" ref="J38">IFERROR(INDEX($C$1:$C$101,MATCH(0,COUNTIF($J$1:J37,$C$1:$C$101),0)),"")</f>
        <v/>
      </c>
      <c r="K38" s="241" t="e">
        <f>IF(J38="",NA(),IF(SUMIF(C:C,'Aide budget'!J38,F:F)=0,NA(),SUMIF(C:C,'Aide budget'!J38,F:F)))</f>
        <v>#N/A</v>
      </c>
      <c r="N38" s="242" t="str" cm="1">
        <f t="array" ref="N38">IFERROR(INDEX($E$1:$E$101,MATCH(0,COUNTIF($N$1:N37,$E$1:$E$101),0)),"")</f>
        <v/>
      </c>
      <c r="O38" s="241" t="e">
        <f t="shared" si="0"/>
        <v>#N/A</v>
      </c>
      <c r="W38" s="242" t="str">
        <f>IF('Saisie Budget-Investissement'!M44="","",'Saisie Budget-Investissement'!M44)</f>
        <v/>
      </c>
      <c r="X38" s="242" t="e">
        <f>INDEX('Liste Classe d''actifs'!$A$8:$A$37, MATCH(W38,'Liste Classe d''actifs'!$B$8:$B$37,0))</f>
        <v>#N/A</v>
      </c>
      <c r="Y38" s="242" t="str">
        <f>IF(W38="","",'Saisie Budget-Investissement'!Q44)</f>
        <v/>
      </c>
      <c r="Z38" s="242" t="str">
        <f>IF(W38="","",'Saisie Budget-Investissement'!R44)</f>
        <v/>
      </c>
    </row>
    <row r="39" spans="3:26">
      <c r="C39" s="242" t="str">
        <f>IF(AND($A$1=1,'Saisie Budget-Investissement'!A45&lt;&gt;""),'Saisie Budget-Investissement'!A45,IF(AND($A$1=2,'Saisie Budget-Investissement'!G45&lt;&gt;""),'Saisie Budget-Investissement'!G45,IF('Saisie Budget-Investissement'!M45&lt;&gt;"",'Saisie Budget-Investissement'!M45,"")))</f>
        <v/>
      </c>
      <c r="D39" s="242" t="str">
        <f>IF(C39="","",IF($A$1=1,'Saisie Budget-Investissement'!B45,IF($A$1=2,'Saisie Budget-Investissement'!H45,'Saisie Budget-Investissement'!O45)))</f>
        <v/>
      </c>
      <c r="E39" s="242" t="str">
        <f>IF(C39="","",IF($A$1=1,'Saisie Budget-Investissement'!C45,IF($A$1=2,'Saisie Budget-Investissement'!I45,'Saisie Budget-Investissement'!P45)))</f>
        <v/>
      </c>
      <c r="F39" s="242" t="str">
        <f>IF(C39="","",IF($A$1=1,'Saisie Budget-Investissement'!D45,IF($A$1=2,'Saisie Budget-Investissement'!J45,'Saisie Budget-Investissement'!Q45)))</f>
        <v/>
      </c>
      <c r="G39" s="242" t="str">
        <f>IF(C39="","",IF($A$1=1,'Saisie Budget-Investissement'!E45,IF($A$1=2,'Saisie Budget-Investissement'!K45,'Saisie Budget-Investissement'!R45)))</f>
        <v/>
      </c>
      <c r="J39" s="242" t="str" cm="1">
        <f t="array" ref="J39">IFERROR(INDEX($C$1:$C$101,MATCH(0,COUNTIF($J$1:J38,$C$1:$C$101),0)),"")</f>
        <v/>
      </c>
      <c r="K39" s="241" t="e">
        <f>IF(J39="",NA(),IF(SUMIF(C:C,'Aide budget'!J39,F:F)=0,NA(),SUMIF(C:C,'Aide budget'!J39,F:F)))</f>
        <v>#N/A</v>
      </c>
      <c r="N39" s="242" t="str" cm="1">
        <f t="array" ref="N39">IFERROR(INDEX($E$1:$E$101,MATCH(0,COUNTIF($N$1:N38,$E$1:$E$101),0)),"")</f>
        <v/>
      </c>
      <c r="O39" s="241" t="e">
        <f t="shared" si="0"/>
        <v>#N/A</v>
      </c>
      <c r="W39" s="242" t="str">
        <f>IF('Saisie Budget-Investissement'!M45="","",'Saisie Budget-Investissement'!M45)</f>
        <v/>
      </c>
      <c r="X39" s="242" t="e">
        <f>INDEX('Liste Classe d''actifs'!$A$8:$A$37, MATCH(W39,'Liste Classe d''actifs'!$B$8:$B$37,0))</f>
        <v>#N/A</v>
      </c>
      <c r="Y39" s="242" t="str">
        <f>IF(W39="","",'Saisie Budget-Investissement'!Q45)</f>
        <v/>
      </c>
      <c r="Z39" s="242" t="str">
        <f>IF(W39="","",'Saisie Budget-Investissement'!R45)</f>
        <v/>
      </c>
    </row>
    <row r="40" spans="3:26">
      <c r="C40" s="242" t="str">
        <f>IF(AND($A$1=1,'Saisie Budget-Investissement'!A46&lt;&gt;""),'Saisie Budget-Investissement'!A46,IF(AND($A$1=2,'Saisie Budget-Investissement'!G46&lt;&gt;""),'Saisie Budget-Investissement'!G46,IF('Saisie Budget-Investissement'!M46&lt;&gt;"",'Saisie Budget-Investissement'!M46,"")))</f>
        <v/>
      </c>
      <c r="D40" s="242" t="str">
        <f>IF(C40="","",IF($A$1=1,'Saisie Budget-Investissement'!B46,IF($A$1=2,'Saisie Budget-Investissement'!H46,'Saisie Budget-Investissement'!O46)))</f>
        <v/>
      </c>
      <c r="E40" s="242" t="str">
        <f>IF(C40="","",IF($A$1=1,'Saisie Budget-Investissement'!C46,IF($A$1=2,'Saisie Budget-Investissement'!I46,'Saisie Budget-Investissement'!P46)))</f>
        <v/>
      </c>
      <c r="F40" s="242" t="str">
        <f>IF(C40="","",IF($A$1=1,'Saisie Budget-Investissement'!D46,IF($A$1=2,'Saisie Budget-Investissement'!J46,'Saisie Budget-Investissement'!Q46)))</f>
        <v/>
      </c>
      <c r="G40" s="242" t="str">
        <f>IF(C40="","",IF($A$1=1,'Saisie Budget-Investissement'!E46,IF($A$1=2,'Saisie Budget-Investissement'!K46,'Saisie Budget-Investissement'!R46)))</f>
        <v/>
      </c>
      <c r="J40" s="242" t="str" cm="1">
        <f t="array" ref="J40">IFERROR(INDEX($C$1:$C$101,MATCH(0,COUNTIF($J$1:J39,$C$1:$C$101),0)),"")</f>
        <v/>
      </c>
      <c r="K40" s="241" t="e">
        <f>IF(J40="",NA(),IF(SUMIF(C:C,'Aide budget'!J40,F:F)=0,NA(),SUMIF(C:C,'Aide budget'!J40,F:F)))</f>
        <v>#N/A</v>
      </c>
      <c r="N40" s="242" t="str" cm="1">
        <f t="array" ref="N40">IFERROR(INDEX($E$1:$E$101,MATCH(0,COUNTIF($N$1:N39,$E$1:$E$101),0)),"")</f>
        <v/>
      </c>
      <c r="O40" s="241" t="e">
        <f t="shared" si="0"/>
        <v>#N/A</v>
      </c>
      <c r="W40" s="242" t="str">
        <f>IF('Saisie Budget-Investissement'!M46="","",'Saisie Budget-Investissement'!M46)</f>
        <v/>
      </c>
      <c r="X40" s="242" t="e">
        <f>INDEX('Liste Classe d''actifs'!$A$8:$A$37, MATCH(W40,'Liste Classe d''actifs'!$B$8:$B$37,0))</f>
        <v>#N/A</v>
      </c>
      <c r="Y40" s="242" t="str">
        <f>IF(W40="","",'Saisie Budget-Investissement'!Q46)</f>
        <v/>
      </c>
      <c r="Z40" s="242" t="str">
        <f>IF(W40="","",'Saisie Budget-Investissement'!R46)</f>
        <v/>
      </c>
    </row>
    <row r="41" spans="3:26">
      <c r="C41" s="242" t="str">
        <f>IF(AND($A$1=1,'Saisie Budget-Investissement'!A47&lt;&gt;""),'Saisie Budget-Investissement'!A47,IF(AND($A$1=2,'Saisie Budget-Investissement'!G47&lt;&gt;""),'Saisie Budget-Investissement'!G47,IF('Saisie Budget-Investissement'!M47&lt;&gt;"",'Saisie Budget-Investissement'!M47,"")))</f>
        <v/>
      </c>
      <c r="D41" s="242" t="str">
        <f>IF(C41="","",IF($A$1=1,'Saisie Budget-Investissement'!B47,IF($A$1=2,'Saisie Budget-Investissement'!H47,'Saisie Budget-Investissement'!O47)))</f>
        <v/>
      </c>
      <c r="E41" s="242" t="str">
        <f>IF(C41="","",IF($A$1=1,'Saisie Budget-Investissement'!C47,IF($A$1=2,'Saisie Budget-Investissement'!I47,'Saisie Budget-Investissement'!P47)))</f>
        <v/>
      </c>
      <c r="F41" s="242" t="str">
        <f>IF(C41="","",IF($A$1=1,'Saisie Budget-Investissement'!D47,IF($A$1=2,'Saisie Budget-Investissement'!J47,'Saisie Budget-Investissement'!Q47)))</f>
        <v/>
      </c>
      <c r="G41" s="242" t="str">
        <f>IF(C41="","",IF($A$1=1,'Saisie Budget-Investissement'!E47,IF($A$1=2,'Saisie Budget-Investissement'!K47,'Saisie Budget-Investissement'!R47)))</f>
        <v/>
      </c>
      <c r="J41" s="242" t="str" cm="1">
        <f t="array" ref="J41">IFERROR(INDEX($C$1:$C$101,MATCH(0,COUNTIF($J$1:J40,$C$1:$C$101),0)),"")</f>
        <v/>
      </c>
      <c r="K41" s="241" t="e">
        <f>IF(J41="",NA(),IF(SUMIF(C:C,'Aide budget'!J41,F:F)=0,NA(),SUMIF(C:C,'Aide budget'!J41,F:F)))</f>
        <v>#N/A</v>
      </c>
      <c r="N41" s="242" t="str" cm="1">
        <f t="array" ref="N41">IFERROR(INDEX($E$1:$E$101,MATCH(0,COUNTIF($N$1:N40,$E$1:$E$101),0)),"")</f>
        <v/>
      </c>
      <c r="O41" s="241" t="e">
        <f t="shared" si="0"/>
        <v>#N/A</v>
      </c>
      <c r="W41" s="242" t="str">
        <f>IF('Saisie Budget-Investissement'!M47="","",'Saisie Budget-Investissement'!M47)</f>
        <v/>
      </c>
      <c r="X41" s="242" t="e">
        <f>INDEX('Liste Classe d''actifs'!$A$8:$A$37, MATCH(W41,'Liste Classe d''actifs'!$B$8:$B$37,0))</f>
        <v>#N/A</v>
      </c>
      <c r="Y41" s="242" t="str">
        <f>IF(W41="","",'Saisie Budget-Investissement'!Q47)</f>
        <v/>
      </c>
      <c r="Z41" s="242" t="str">
        <f>IF(W41="","",'Saisie Budget-Investissement'!R47)</f>
        <v/>
      </c>
    </row>
    <row r="42" spans="3:26">
      <c r="C42" s="242" t="str">
        <f>IF(AND($A$1=1,'Saisie Budget-Investissement'!A48&lt;&gt;""),'Saisie Budget-Investissement'!A48,IF(AND($A$1=2,'Saisie Budget-Investissement'!G48&lt;&gt;""),'Saisie Budget-Investissement'!G48,IF('Saisie Budget-Investissement'!M48&lt;&gt;"",'Saisie Budget-Investissement'!M48,"")))</f>
        <v/>
      </c>
      <c r="D42" s="242" t="str">
        <f>IF(C42="","",IF($A$1=1,'Saisie Budget-Investissement'!B48,IF($A$1=2,'Saisie Budget-Investissement'!H48,'Saisie Budget-Investissement'!O48)))</f>
        <v/>
      </c>
      <c r="E42" s="242" t="str">
        <f>IF(C42="","",IF($A$1=1,'Saisie Budget-Investissement'!C48,IF($A$1=2,'Saisie Budget-Investissement'!I48,'Saisie Budget-Investissement'!P48)))</f>
        <v/>
      </c>
      <c r="F42" s="242" t="str">
        <f>IF(C42="","",IF($A$1=1,'Saisie Budget-Investissement'!D48,IF($A$1=2,'Saisie Budget-Investissement'!J48,'Saisie Budget-Investissement'!Q48)))</f>
        <v/>
      </c>
      <c r="G42" s="242" t="str">
        <f>IF(C42="","",IF($A$1=1,'Saisie Budget-Investissement'!E48,IF($A$1=2,'Saisie Budget-Investissement'!K48,'Saisie Budget-Investissement'!R48)))</f>
        <v/>
      </c>
      <c r="J42" s="242" t="str" cm="1">
        <f t="array" ref="J42">IFERROR(INDEX($C$1:$C$101,MATCH(0,COUNTIF($J$1:J41,$C$1:$C$101),0)),"")</f>
        <v/>
      </c>
      <c r="K42" s="241" t="e">
        <f>IF(J42="",NA(),IF(SUMIF(C:C,'Aide budget'!J42,F:F)=0,NA(),SUMIF(C:C,'Aide budget'!J42,F:F)))</f>
        <v>#N/A</v>
      </c>
      <c r="N42" s="242" t="str" cm="1">
        <f t="array" ref="N42">IFERROR(INDEX($E$1:$E$101,MATCH(0,COUNTIF($N$1:N41,$E$1:$E$101),0)),"")</f>
        <v/>
      </c>
      <c r="O42" s="241" t="e">
        <f t="shared" si="0"/>
        <v>#N/A</v>
      </c>
      <c r="W42" s="242" t="str">
        <f>IF('Saisie Budget-Investissement'!M48="","",'Saisie Budget-Investissement'!M48)</f>
        <v/>
      </c>
      <c r="X42" s="242" t="e">
        <f>INDEX('Liste Classe d''actifs'!$A$8:$A$37, MATCH(W42,'Liste Classe d''actifs'!$B$8:$B$37,0))</f>
        <v>#N/A</v>
      </c>
      <c r="Y42" s="242" t="str">
        <f>IF(W42="","",'Saisie Budget-Investissement'!Q48)</f>
        <v/>
      </c>
      <c r="Z42" s="242" t="str">
        <f>IF(W42="","",'Saisie Budget-Investissement'!R48)</f>
        <v/>
      </c>
    </row>
    <row r="43" spans="3:26">
      <c r="C43" s="242" t="str">
        <f>IF(AND($A$1=1,'Saisie Budget-Investissement'!A49&lt;&gt;""),'Saisie Budget-Investissement'!A49,IF(AND($A$1=2,'Saisie Budget-Investissement'!G49&lt;&gt;""),'Saisie Budget-Investissement'!G49,IF('Saisie Budget-Investissement'!M49&lt;&gt;"",'Saisie Budget-Investissement'!M49,"")))</f>
        <v/>
      </c>
      <c r="D43" s="242" t="str">
        <f>IF(C43="","",IF($A$1=1,'Saisie Budget-Investissement'!B49,IF($A$1=2,'Saisie Budget-Investissement'!H49,'Saisie Budget-Investissement'!O49)))</f>
        <v/>
      </c>
      <c r="E43" s="242" t="str">
        <f>IF(C43="","",IF($A$1=1,'Saisie Budget-Investissement'!C49,IF($A$1=2,'Saisie Budget-Investissement'!I49,'Saisie Budget-Investissement'!P49)))</f>
        <v/>
      </c>
      <c r="F43" s="242" t="str">
        <f>IF(C43="","",IF($A$1=1,'Saisie Budget-Investissement'!D49,IF($A$1=2,'Saisie Budget-Investissement'!J49,'Saisie Budget-Investissement'!Q49)))</f>
        <v/>
      </c>
      <c r="G43" s="242" t="str">
        <f>IF(C43="","",IF($A$1=1,'Saisie Budget-Investissement'!E49,IF($A$1=2,'Saisie Budget-Investissement'!K49,'Saisie Budget-Investissement'!R49)))</f>
        <v/>
      </c>
      <c r="J43" s="242" t="str" cm="1">
        <f t="array" ref="J43">IFERROR(INDEX($C$1:$C$101,MATCH(0,COUNTIF($J$1:J42,$C$1:$C$101),0)),"")</f>
        <v/>
      </c>
      <c r="K43" s="241" t="e">
        <f>IF(J43="",NA(),IF(SUMIF(C:C,'Aide budget'!J43,F:F)=0,NA(),SUMIF(C:C,'Aide budget'!J43,F:F)))</f>
        <v>#N/A</v>
      </c>
      <c r="N43" s="242" t="str" cm="1">
        <f t="array" ref="N43">IFERROR(INDEX($E$1:$E$101,MATCH(0,COUNTIF($N$1:N42,$E$1:$E$101),0)),"")</f>
        <v/>
      </c>
      <c r="O43" s="241" t="e">
        <f t="shared" si="0"/>
        <v>#N/A</v>
      </c>
      <c r="W43" s="242" t="str">
        <f>IF('Saisie Budget-Investissement'!M49="","",'Saisie Budget-Investissement'!M49)</f>
        <v/>
      </c>
      <c r="X43" s="242" t="e">
        <f>INDEX('Liste Classe d''actifs'!$A$8:$A$37, MATCH(W43,'Liste Classe d''actifs'!$B$8:$B$37,0))</f>
        <v>#N/A</v>
      </c>
      <c r="Y43" s="242" t="str">
        <f>IF(W43="","",'Saisie Budget-Investissement'!Q49)</f>
        <v/>
      </c>
      <c r="Z43" s="242" t="str">
        <f>IF(W43="","",'Saisie Budget-Investissement'!R49)</f>
        <v/>
      </c>
    </row>
    <row r="44" spans="3:26">
      <c r="C44" s="242" t="str">
        <f>IF(AND($A$1=1,'Saisie Budget-Investissement'!A50&lt;&gt;""),'Saisie Budget-Investissement'!A50,IF(AND($A$1=2,'Saisie Budget-Investissement'!G50&lt;&gt;""),'Saisie Budget-Investissement'!G50,IF('Saisie Budget-Investissement'!M50&lt;&gt;"",'Saisie Budget-Investissement'!M50,"")))</f>
        <v/>
      </c>
      <c r="D44" s="242" t="str">
        <f>IF(C44="","",IF($A$1=1,'Saisie Budget-Investissement'!B50,IF($A$1=2,'Saisie Budget-Investissement'!H50,'Saisie Budget-Investissement'!O50)))</f>
        <v/>
      </c>
      <c r="E44" s="242" t="str">
        <f>IF(C44="","",IF($A$1=1,'Saisie Budget-Investissement'!C50,IF($A$1=2,'Saisie Budget-Investissement'!I50,'Saisie Budget-Investissement'!P50)))</f>
        <v/>
      </c>
      <c r="F44" s="242" t="str">
        <f>IF(C44="","",IF($A$1=1,'Saisie Budget-Investissement'!D50,IF($A$1=2,'Saisie Budget-Investissement'!J50,'Saisie Budget-Investissement'!Q50)))</f>
        <v/>
      </c>
      <c r="G44" s="242" t="str">
        <f>IF(C44="","",IF($A$1=1,'Saisie Budget-Investissement'!E50,IF($A$1=2,'Saisie Budget-Investissement'!K50,'Saisie Budget-Investissement'!R50)))</f>
        <v/>
      </c>
      <c r="J44" s="242" t="str" cm="1">
        <f t="array" ref="J44">IFERROR(INDEX($C$1:$C$101,MATCH(0,COUNTIF($J$1:J43,$C$1:$C$101),0)),"")</f>
        <v/>
      </c>
      <c r="K44" s="241" t="e">
        <f>IF(J44="",NA(),IF(SUMIF(C:C,'Aide budget'!J44,F:F)=0,NA(),SUMIF(C:C,'Aide budget'!J44,F:F)))</f>
        <v>#N/A</v>
      </c>
      <c r="N44" s="242" t="str" cm="1">
        <f t="array" ref="N44">IFERROR(INDEX($E$1:$E$101,MATCH(0,COUNTIF($N$1:N43,$E$1:$E$101),0)),"")</f>
        <v/>
      </c>
      <c r="O44" s="241" t="e">
        <f t="shared" si="0"/>
        <v>#N/A</v>
      </c>
      <c r="W44" s="242" t="str">
        <f>IF('Saisie Budget-Investissement'!M50="","",'Saisie Budget-Investissement'!M50)</f>
        <v/>
      </c>
      <c r="X44" s="242" t="e">
        <f>INDEX('Liste Classe d''actifs'!$A$8:$A$37, MATCH(W44,'Liste Classe d''actifs'!$B$8:$B$37,0))</f>
        <v>#N/A</v>
      </c>
      <c r="Y44" s="242" t="str">
        <f>IF(W44="","",'Saisie Budget-Investissement'!Q50)</f>
        <v/>
      </c>
      <c r="Z44" s="242" t="str">
        <f>IF(W44="","",'Saisie Budget-Investissement'!R50)</f>
        <v/>
      </c>
    </row>
    <row r="45" spans="3:26">
      <c r="C45" s="242" t="str">
        <f>IF(AND($A$1=1,'Saisie Budget-Investissement'!A51&lt;&gt;""),'Saisie Budget-Investissement'!A51,IF(AND($A$1=2,'Saisie Budget-Investissement'!G51&lt;&gt;""),'Saisie Budget-Investissement'!G51,IF('Saisie Budget-Investissement'!M51&lt;&gt;"",'Saisie Budget-Investissement'!M51,"")))</f>
        <v/>
      </c>
      <c r="D45" s="242" t="str">
        <f>IF(C45="","",IF($A$1=1,'Saisie Budget-Investissement'!B51,IF($A$1=2,'Saisie Budget-Investissement'!H51,'Saisie Budget-Investissement'!O51)))</f>
        <v/>
      </c>
      <c r="E45" s="242" t="str">
        <f>IF(C45="","",IF($A$1=1,'Saisie Budget-Investissement'!C51,IF($A$1=2,'Saisie Budget-Investissement'!I51,'Saisie Budget-Investissement'!P51)))</f>
        <v/>
      </c>
      <c r="F45" s="242" t="str">
        <f>IF(C45="","",IF($A$1=1,'Saisie Budget-Investissement'!D51,IF($A$1=2,'Saisie Budget-Investissement'!J51,'Saisie Budget-Investissement'!Q51)))</f>
        <v/>
      </c>
      <c r="G45" s="242" t="str">
        <f>IF(C45="","",IF($A$1=1,'Saisie Budget-Investissement'!E51,IF($A$1=2,'Saisie Budget-Investissement'!K51,'Saisie Budget-Investissement'!R51)))</f>
        <v/>
      </c>
      <c r="J45" s="242" t="str" cm="1">
        <f t="array" ref="J45">IFERROR(INDEX($C$1:$C$101,MATCH(0,COUNTIF($J$1:J44,$C$1:$C$101),0)),"")</f>
        <v/>
      </c>
      <c r="K45" s="241" t="e">
        <f>IF(J45="",NA(),IF(SUMIF(C:C,'Aide budget'!J45,F:F)=0,NA(),SUMIF(C:C,'Aide budget'!J45,F:F)))</f>
        <v>#N/A</v>
      </c>
      <c r="N45" s="242" t="str" cm="1">
        <f t="array" ref="N45">IFERROR(INDEX($E$1:$E$101,MATCH(0,COUNTIF($N$1:N44,$E$1:$E$101),0)),"")</f>
        <v/>
      </c>
      <c r="O45" s="241" t="e">
        <f t="shared" si="0"/>
        <v>#N/A</v>
      </c>
      <c r="W45" s="242" t="str">
        <f>IF('Saisie Budget-Investissement'!M51="","",'Saisie Budget-Investissement'!M51)</f>
        <v/>
      </c>
      <c r="X45" s="242" t="e">
        <f>INDEX('Liste Classe d''actifs'!$A$8:$A$37, MATCH(W45,'Liste Classe d''actifs'!$B$8:$B$37,0))</f>
        <v>#N/A</v>
      </c>
      <c r="Y45" s="242" t="str">
        <f>IF(W45="","",'Saisie Budget-Investissement'!Q51)</f>
        <v/>
      </c>
      <c r="Z45" s="242" t="str">
        <f>IF(W45="","",'Saisie Budget-Investissement'!R51)</f>
        <v/>
      </c>
    </row>
    <row r="46" spans="3:26">
      <c r="C46" s="242" t="str">
        <f>IF(AND($A$1=1,'Saisie Budget-Investissement'!A52&lt;&gt;""),'Saisie Budget-Investissement'!A52,IF(AND($A$1=2,'Saisie Budget-Investissement'!G52&lt;&gt;""),'Saisie Budget-Investissement'!G52,IF('Saisie Budget-Investissement'!M52&lt;&gt;"",'Saisie Budget-Investissement'!M52,"")))</f>
        <v/>
      </c>
      <c r="D46" s="242" t="str">
        <f>IF(C46="","",IF($A$1=1,'Saisie Budget-Investissement'!B52,IF($A$1=2,'Saisie Budget-Investissement'!H52,'Saisie Budget-Investissement'!O52)))</f>
        <v/>
      </c>
      <c r="E46" s="242" t="str">
        <f>IF(C46="","",IF($A$1=1,'Saisie Budget-Investissement'!C52,IF($A$1=2,'Saisie Budget-Investissement'!I52,'Saisie Budget-Investissement'!P52)))</f>
        <v/>
      </c>
      <c r="F46" s="242" t="str">
        <f>IF(C46="","",IF($A$1=1,'Saisie Budget-Investissement'!D52,IF($A$1=2,'Saisie Budget-Investissement'!J52,'Saisie Budget-Investissement'!Q52)))</f>
        <v/>
      </c>
      <c r="G46" s="242" t="str">
        <f>IF(C46="","",IF($A$1=1,'Saisie Budget-Investissement'!E52,IF($A$1=2,'Saisie Budget-Investissement'!K52,'Saisie Budget-Investissement'!R52)))</f>
        <v/>
      </c>
      <c r="J46" s="242" t="str" cm="1">
        <f t="array" ref="J46">IFERROR(INDEX($C$1:$C$101,MATCH(0,COUNTIF($J$1:J45,$C$1:$C$101),0)),"")</f>
        <v/>
      </c>
      <c r="K46" s="241" t="e">
        <f>IF(J46="",NA(),IF(SUMIF(C:C,'Aide budget'!J46,F:F)=0,NA(),SUMIF(C:C,'Aide budget'!J46,F:F)))</f>
        <v>#N/A</v>
      </c>
      <c r="N46" s="242" t="str" cm="1">
        <f t="array" ref="N46">IFERROR(INDEX($E$1:$E$101,MATCH(0,COUNTIF($N$1:N45,$E$1:$E$101),0)),"")</f>
        <v/>
      </c>
      <c r="O46" s="241" t="e">
        <f t="shared" si="0"/>
        <v>#N/A</v>
      </c>
      <c r="W46" s="242" t="str">
        <f>IF('Saisie Budget-Investissement'!M52="","",'Saisie Budget-Investissement'!M52)</f>
        <v/>
      </c>
      <c r="X46" s="242" t="e">
        <f>INDEX('Liste Classe d''actifs'!$A$8:$A$37, MATCH(W46,'Liste Classe d''actifs'!$B$8:$B$37,0))</f>
        <v>#N/A</v>
      </c>
      <c r="Y46" s="242" t="str">
        <f>IF(W46="","",'Saisie Budget-Investissement'!Q52)</f>
        <v/>
      </c>
      <c r="Z46" s="242" t="str">
        <f>IF(W46="","",'Saisie Budget-Investissement'!R52)</f>
        <v/>
      </c>
    </row>
    <row r="47" spans="3:26">
      <c r="C47" s="242" t="str">
        <f>IF(AND($A$1=1,'Saisie Budget-Investissement'!A53&lt;&gt;""),'Saisie Budget-Investissement'!A53,IF(AND($A$1=2,'Saisie Budget-Investissement'!G53&lt;&gt;""),'Saisie Budget-Investissement'!G53,IF('Saisie Budget-Investissement'!M53&lt;&gt;"",'Saisie Budget-Investissement'!M53,"")))</f>
        <v/>
      </c>
      <c r="D47" s="242" t="str">
        <f>IF(C47="","",IF($A$1=1,'Saisie Budget-Investissement'!B53,IF($A$1=2,'Saisie Budget-Investissement'!H53,'Saisie Budget-Investissement'!O53)))</f>
        <v/>
      </c>
      <c r="E47" s="242" t="str">
        <f>IF(C47="","",IF($A$1=1,'Saisie Budget-Investissement'!C53,IF($A$1=2,'Saisie Budget-Investissement'!I53,'Saisie Budget-Investissement'!P53)))</f>
        <v/>
      </c>
      <c r="F47" s="242" t="str">
        <f>IF(C47="","",IF($A$1=1,'Saisie Budget-Investissement'!D53,IF($A$1=2,'Saisie Budget-Investissement'!J53,'Saisie Budget-Investissement'!Q53)))</f>
        <v/>
      </c>
      <c r="G47" s="242" t="str">
        <f>IF(C47="","",IF($A$1=1,'Saisie Budget-Investissement'!E53,IF($A$1=2,'Saisie Budget-Investissement'!K53,'Saisie Budget-Investissement'!R53)))</f>
        <v/>
      </c>
      <c r="J47" s="242" t="str" cm="1">
        <f t="array" ref="J47">IFERROR(INDEX($C$1:$C$101,MATCH(0,COUNTIF($J$1:J46,$C$1:$C$101),0)),"")</f>
        <v/>
      </c>
      <c r="K47" s="241" t="e">
        <f>IF(J47="",NA(),IF(SUMIF(C:C,'Aide budget'!J47,F:F)=0,NA(),SUMIF(C:C,'Aide budget'!J47,F:F)))</f>
        <v>#N/A</v>
      </c>
      <c r="N47" s="242" t="str" cm="1">
        <f t="array" ref="N47">IFERROR(INDEX($E$1:$E$101,MATCH(0,COUNTIF($N$1:N46,$E$1:$E$101),0)),"")</f>
        <v/>
      </c>
      <c r="O47" s="241" t="e">
        <f t="shared" si="0"/>
        <v>#N/A</v>
      </c>
      <c r="W47" s="242" t="str">
        <f>IF('Saisie Budget-Investissement'!M53="","",'Saisie Budget-Investissement'!M53)</f>
        <v/>
      </c>
      <c r="X47" s="242" t="e">
        <f>INDEX('Liste Classe d''actifs'!$A$8:$A$37, MATCH(W47,'Liste Classe d''actifs'!$B$8:$B$37,0))</f>
        <v>#N/A</v>
      </c>
      <c r="Y47" s="242" t="str">
        <f>IF(W47="","",'Saisie Budget-Investissement'!Q53)</f>
        <v/>
      </c>
      <c r="Z47" s="242" t="str">
        <f>IF(W47="","",'Saisie Budget-Investissement'!R53)</f>
        <v/>
      </c>
    </row>
    <row r="48" spans="3:26">
      <c r="C48" s="242" t="str">
        <f>IF(AND($A$1=1,'Saisie Budget-Investissement'!A54&lt;&gt;""),'Saisie Budget-Investissement'!A54,IF(AND($A$1=2,'Saisie Budget-Investissement'!G54&lt;&gt;""),'Saisie Budget-Investissement'!G54,IF('Saisie Budget-Investissement'!M54&lt;&gt;"",'Saisie Budget-Investissement'!M54,"")))</f>
        <v/>
      </c>
      <c r="D48" s="242" t="str">
        <f>IF(C48="","",IF($A$1=1,'Saisie Budget-Investissement'!B54,IF($A$1=2,'Saisie Budget-Investissement'!H54,'Saisie Budget-Investissement'!O54)))</f>
        <v/>
      </c>
      <c r="E48" s="242" t="str">
        <f>IF(C48="","",IF($A$1=1,'Saisie Budget-Investissement'!C54,IF($A$1=2,'Saisie Budget-Investissement'!I54,'Saisie Budget-Investissement'!P54)))</f>
        <v/>
      </c>
      <c r="F48" s="242" t="str">
        <f>IF(C48="","",IF($A$1=1,'Saisie Budget-Investissement'!D54,IF($A$1=2,'Saisie Budget-Investissement'!J54,'Saisie Budget-Investissement'!Q54)))</f>
        <v/>
      </c>
      <c r="G48" s="242" t="str">
        <f>IF(C48="","",IF($A$1=1,'Saisie Budget-Investissement'!E54,IF($A$1=2,'Saisie Budget-Investissement'!K54,'Saisie Budget-Investissement'!R54)))</f>
        <v/>
      </c>
      <c r="J48" s="242" t="str" cm="1">
        <f t="array" ref="J48">IFERROR(INDEX($C$1:$C$101,MATCH(0,COUNTIF($J$1:J47,$C$1:$C$101),0)),"")</f>
        <v/>
      </c>
      <c r="K48" s="241" t="e">
        <f>IF(J48="",NA(),IF(SUMIF(C:C,'Aide budget'!J48,F:F)=0,NA(),SUMIF(C:C,'Aide budget'!J48,F:F)))</f>
        <v>#N/A</v>
      </c>
      <c r="N48" s="242" t="str" cm="1">
        <f t="array" ref="N48">IFERROR(INDEX($E$1:$E$101,MATCH(0,COUNTIF($N$1:N47,$E$1:$E$101),0)),"")</f>
        <v/>
      </c>
      <c r="O48" s="241" t="e">
        <f t="shared" si="0"/>
        <v>#N/A</v>
      </c>
      <c r="W48" s="242" t="str">
        <f>IF('Saisie Budget-Investissement'!M54="","",'Saisie Budget-Investissement'!M54)</f>
        <v/>
      </c>
      <c r="X48" s="242" t="e">
        <f>INDEX('Liste Classe d''actifs'!$A$8:$A$37, MATCH(W48,'Liste Classe d''actifs'!$B$8:$B$37,0))</f>
        <v>#N/A</v>
      </c>
      <c r="Y48" s="242" t="str">
        <f>IF(W48="","",'Saisie Budget-Investissement'!Q54)</f>
        <v/>
      </c>
      <c r="Z48" s="242" t="str">
        <f>IF(W48="","",'Saisie Budget-Investissement'!R54)</f>
        <v/>
      </c>
    </row>
    <row r="49" spans="3:26">
      <c r="C49" s="242" t="str">
        <f>IF(AND($A$1=1,'Saisie Budget-Investissement'!A55&lt;&gt;""),'Saisie Budget-Investissement'!A55,IF(AND($A$1=2,'Saisie Budget-Investissement'!G55&lt;&gt;""),'Saisie Budget-Investissement'!G55,IF('Saisie Budget-Investissement'!M55&lt;&gt;"",'Saisie Budget-Investissement'!M55,"")))</f>
        <v/>
      </c>
      <c r="D49" s="242" t="str">
        <f>IF(C49="","",IF($A$1=1,'Saisie Budget-Investissement'!B55,IF($A$1=2,'Saisie Budget-Investissement'!H55,'Saisie Budget-Investissement'!O55)))</f>
        <v/>
      </c>
      <c r="E49" s="242" t="str">
        <f>IF(C49="","",IF($A$1=1,'Saisie Budget-Investissement'!C55,IF($A$1=2,'Saisie Budget-Investissement'!I55,'Saisie Budget-Investissement'!P55)))</f>
        <v/>
      </c>
      <c r="F49" s="242" t="str">
        <f>IF(C49="","",IF($A$1=1,'Saisie Budget-Investissement'!D55,IF($A$1=2,'Saisie Budget-Investissement'!J55,'Saisie Budget-Investissement'!Q55)))</f>
        <v/>
      </c>
      <c r="G49" s="242" t="str">
        <f>IF(C49="","",IF($A$1=1,'Saisie Budget-Investissement'!E55,IF($A$1=2,'Saisie Budget-Investissement'!K55,'Saisie Budget-Investissement'!R55)))</f>
        <v/>
      </c>
      <c r="J49" s="242" t="str" cm="1">
        <f t="array" ref="J49">IFERROR(INDEX($C$1:$C$101,MATCH(0,COUNTIF($J$1:J48,$C$1:$C$101),0)),"")</f>
        <v/>
      </c>
      <c r="K49" s="241" t="e">
        <f>IF(J49="",NA(),IF(SUMIF(C:C,'Aide budget'!J49,F:F)=0,NA(),SUMIF(C:C,'Aide budget'!J49,F:F)))</f>
        <v>#N/A</v>
      </c>
      <c r="N49" s="242" t="str" cm="1">
        <f t="array" ref="N49">IFERROR(INDEX($E$1:$E$101,MATCH(0,COUNTIF($N$1:N48,$E$1:$E$101),0)),"")</f>
        <v/>
      </c>
      <c r="O49" s="241" t="e">
        <f t="shared" si="0"/>
        <v>#N/A</v>
      </c>
      <c r="W49" s="242" t="str">
        <f>IF('Saisie Budget-Investissement'!M55="","",'Saisie Budget-Investissement'!M55)</f>
        <v/>
      </c>
      <c r="X49" s="242" t="e">
        <f>INDEX('Liste Classe d''actifs'!$A$8:$A$37, MATCH(W49,'Liste Classe d''actifs'!$B$8:$B$37,0))</f>
        <v>#N/A</v>
      </c>
      <c r="Y49" s="242" t="str">
        <f>IF(W49="","",'Saisie Budget-Investissement'!Q55)</f>
        <v/>
      </c>
      <c r="Z49" s="242" t="str">
        <f>IF(W49="","",'Saisie Budget-Investissement'!R55)</f>
        <v/>
      </c>
    </row>
    <row r="50" spans="3:26">
      <c r="C50" s="242" t="str">
        <f>IF(AND($A$1=1,'Saisie Budget-Investissement'!A56&lt;&gt;""),'Saisie Budget-Investissement'!A56,IF(AND($A$1=2,'Saisie Budget-Investissement'!G56&lt;&gt;""),'Saisie Budget-Investissement'!G56,IF('Saisie Budget-Investissement'!M56&lt;&gt;"",'Saisie Budget-Investissement'!M56,"")))</f>
        <v/>
      </c>
      <c r="D50" s="242" t="str">
        <f>IF(C50="","",IF($A$1=1,'Saisie Budget-Investissement'!B56,IF($A$1=2,'Saisie Budget-Investissement'!H56,'Saisie Budget-Investissement'!O56)))</f>
        <v/>
      </c>
      <c r="E50" s="242" t="str">
        <f>IF(C50="","",IF($A$1=1,'Saisie Budget-Investissement'!C56,IF($A$1=2,'Saisie Budget-Investissement'!I56,'Saisie Budget-Investissement'!P56)))</f>
        <v/>
      </c>
      <c r="F50" s="242" t="str">
        <f>IF(C50="","",IF($A$1=1,'Saisie Budget-Investissement'!D56,IF($A$1=2,'Saisie Budget-Investissement'!J56,'Saisie Budget-Investissement'!Q56)))</f>
        <v/>
      </c>
      <c r="G50" s="242" t="str">
        <f>IF(C50="","",IF($A$1=1,'Saisie Budget-Investissement'!E56,IF($A$1=2,'Saisie Budget-Investissement'!K56,'Saisie Budget-Investissement'!R56)))</f>
        <v/>
      </c>
      <c r="J50" s="242" t="str" cm="1">
        <f t="array" ref="J50">IFERROR(INDEX($C$1:$C$101,MATCH(0,COUNTIF($J$1:J49,$C$1:$C$101),0)),"")</f>
        <v/>
      </c>
      <c r="K50" s="241" t="e">
        <f>IF(J50="",NA(),IF(SUMIF(C:C,'Aide budget'!J50,F:F)=0,NA(),SUMIF(C:C,'Aide budget'!J50,F:F)))</f>
        <v>#N/A</v>
      </c>
      <c r="N50" s="242" t="str" cm="1">
        <f t="array" ref="N50">IFERROR(INDEX($E$1:$E$101,MATCH(0,COUNTIF($N$1:N49,$E$1:$E$101),0)),"")</f>
        <v/>
      </c>
      <c r="O50" s="241" t="e">
        <f t="shared" si="0"/>
        <v>#N/A</v>
      </c>
      <c r="W50" s="242" t="str">
        <f>IF('Saisie Budget-Investissement'!M56="","",'Saisie Budget-Investissement'!M56)</f>
        <v/>
      </c>
      <c r="X50" s="242" t="e">
        <f>INDEX('Liste Classe d''actifs'!$A$8:$A$37, MATCH(W50,'Liste Classe d''actifs'!$B$8:$B$37,0))</f>
        <v>#N/A</v>
      </c>
      <c r="Y50" s="242" t="str">
        <f>IF(W50="","",'Saisie Budget-Investissement'!Q56)</f>
        <v/>
      </c>
      <c r="Z50" s="242" t="str">
        <f>IF(W50="","",'Saisie Budget-Investissement'!R56)</f>
        <v/>
      </c>
    </row>
    <row r="51" spans="3:26">
      <c r="C51" s="242" t="str">
        <f>IF(AND($A$1=1,'Saisie Budget-Investissement'!A57&lt;&gt;""),'Saisie Budget-Investissement'!A57,IF(AND($A$1=2,'Saisie Budget-Investissement'!G57&lt;&gt;""),'Saisie Budget-Investissement'!G57,IF('Saisie Budget-Investissement'!M57&lt;&gt;"",'Saisie Budget-Investissement'!M57,"")))</f>
        <v/>
      </c>
      <c r="D51" s="242" t="str">
        <f>IF(C51="","",IF($A$1=1,'Saisie Budget-Investissement'!B57,IF($A$1=2,'Saisie Budget-Investissement'!H57,'Saisie Budget-Investissement'!O57)))</f>
        <v/>
      </c>
      <c r="E51" s="242" t="str">
        <f>IF(C51="","",IF($A$1=1,'Saisie Budget-Investissement'!C57,IF($A$1=2,'Saisie Budget-Investissement'!I57,'Saisie Budget-Investissement'!P57)))</f>
        <v/>
      </c>
      <c r="F51" s="242" t="str">
        <f>IF(C51="","",IF($A$1=1,'Saisie Budget-Investissement'!D57,IF($A$1=2,'Saisie Budget-Investissement'!J57,'Saisie Budget-Investissement'!Q57)))</f>
        <v/>
      </c>
      <c r="G51" s="242" t="str">
        <f>IF(C51="","",IF($A$1=1,'Saisie Budget-Investissement'!E57,IF($A$1=2,'Saisie Budget-Investissement'!K57,'Saisie Budget-Investissement'!R57)))</f>
        <v/>
      </c>
      <c r="J51" s="242" t="str" cm="1">
        <f t="array" ref="J51">IFERROR(INDEX($C$1:$C$101,MATCH(0,COUNTIF($J$1:J50,$C$1:$C$101),0)),"")</f>
        <v/>
      </c>
      <c r="K51" s="241" t="e">
        <f>IF(J51="",NA(),IF(SUMIF(C:C,'Aide budget'!J51,F:F)=0,NA(),SUMIF(C:C,'Aide budget'!J51,F:F)))</f>
        <v>#N/A</v>
      </c>
      <c r="N51" s="242" t="str" cm="1">
        <f t="array" ref="N51">IFERROR(INDEX($E$1:$E$101,MATCH(0,COUNTIF($N$1:N50,$E$1:$E$101),0)),"")</f>
        <v/>
      </c>
      <c r="O51" s="241" t="e">
        <f t="shared" si="0"/>
        <v>#N/A</v>
      </c>
      <c r="W51" s="242" t="str">
        <f>IF('Saisie Budget-Investissement'!M57="","",'Saisie Budget-Investissement'!M57)</f>
        <v/>
      </c>
      <c r="X51" s="242" t="e">
        <f>INDEX('Liste Classe d''actifs'!$A$8:$A$37, MATCH(W51,'Liste Classe d''actifs'!$B$8:$B$37,0))</f>
        <v>#N/A</v>
      </c>
      <c r="Y51" s="242" t="str">
        <f>IF(W51="","",'Saisie Budget-Investissement'!Q57)</f>
        <v/>
      </c>
      <c r="Z51" s="242" t="str">
        <f>IF(W51="","",'Saisie Budget-Investissement'!R57)</f>
        <v/>
      </c>
    </row>
    <row r="52" spans="3:26">
      <c r="C52" s="242" t="str">
        <f>IF(AND($A$1=1,'Saisie Budget-Investissement'!A58&lt;&gt;""),'Saisie Budget-Investissement'!A58,IF(AND($A$1=2,'Saisie Budget-Investissement'!G58&lt;&gt;""),'Saisie Budget-Investissement'!G58,IF('Saisie Budget-Investissement'!M58&lt;&gt;"",'Saisie Budget-Investissement'!M58,"")))</f>
        <v/>
      </c>
      <c r="D52" s="242" t="str">
        <f>IF(C52="","",IF($A$1=1,'Saisie Budget-Investissement'!B58,IF($A$1=2,'Saisie Budget-Investissement'!H58,'Saisie Budget-Investissement'!O58)))</f>
        <v/>
      </c>
      <c r="E52" s="242" t="str">
        <f>IF(C52="","",IF($A$1=1,'Saisie Budget-Investissement'!C58,IF($A$1=2,'Saisie Budget-Investissement'!I58,'Saisie Budget-Investissement'!P58)))</f>
        <v/>
      </c>
      <c r="F52" s="242" t="str">
        <f>IF(C52="","",IF($A$1=1,'Saisie Budget-Investissement'!D58,IF($A$1=2,'Saisie Budget-Investissement'!J58,'Saisie Budget-Investissement'!Q58)))</f>
        <v/>
      </c>
      <c r="G52" s="242" t="str">
        <f>IF(C52="","",IF($A$1=1,'Saisie Budget-Investissement'!E58,IF($A$1=2,'Saisie Budget-Investissement'!K58,'Saisie Budget-Investissement'!R58)))</f>
        <v/>
      </c>
      <c r="J52" s="242" t="str" cm="1">
        <f t="array" ref="J52">IFERROR(INDEX($C$1:$C$101,MATCH(0,COUNTIF($J$1:J51,$C$1:$C$101),0)),"")</f>
        <v/>
      </c>
      <c r="K52" s="241" t="e">
        <f>IF(J52="",NA(),IF(SUMIF(C:C,'Aide budget'!J52,F:F)=0,NA(),SUMIF(C:C,'Aide budget'!J52,F:F)))</f>
        <v>#N/A</v>
      </c>
      <c r="N52" s="242" t="str" cm="1">
        <f t="array" ref="N52">IFERROR(INDEX($E$1:$E$101,MATCH(0,COUNTIF($N$1:N51,$E$1:$E$101),0)),"")</f>
        <v/>
      </c>
      <c r="O52" s="241" t="e">
        <f t="shared" si="0"/>
        <v>#N/A</v>
      </c>
      <c r="W52" s="242" t="str">
        <f>IF('Saisie Budget-Investissement'!M58="","",'Saisie Budget-Investissement'!M58)</f>
        <v/>
      </c>
      <c r="X52" s="242" t="e">
        <f>INDEX('Liste Classe d''actifs'!$A$8:$A$37, MATCH(W52,'Liste Classe d''actifs'!$B$8:$B$37,0))</f>
        <v>#N/A</v>
      </c>
      <c r="Y52" s="242" t="str">
        <f>IF(W52="","",'Saisie Budget-Investissement'!Q58)</f>
        <v/>
      </c>
      <c r="Z52" s="242" t="str">
        <f>IF(W52="","",'Saisie Budget-Investissement'!R58)</f>
        <v/>
      </c>
    </row>
    <row r="53" spans="3:26">
      <c r="C53" s="242" t="str">
        <f>IF(AND($A$1=1,'Saisie Budget-Investissement'!A59&lt;&gt;""),'Saisie Budget-Investissement'!A59,IF(AND($A$1=2,'Saisie Budget-Investissement'!G59&lt;&gt;""),'Saisie Budget-Investissement'!G59,IF('Saisie Budget-Investissement'!M59&lt;&gt;"",'Saisie Budget-Investissement'!M59,"")))</f>
        <v/>
      </c>
      <c r="D53" s="242" t="str">
        <f>IF(C53="","",IF($A$1=1,'Saisie Budget-Investissement'!B59,IF($A$1=2,'Saisie Budget-Investissement'!H59,'Saisie Budget-Investissement'!O59)))</f>
        <v/>
      </c>
      <c r="E53" s="242" t="str">
        <f>IF(C53="","",IF($A$1=1,'Saisie Budget-Investissement'!C59,IF($A$1=2,'Saisie Budget-Investissement'!I59,'Saisie Budget-Investissement'!P59)))</f>
        <v/>
      </c>
      <c r="F53" s="242" t="str">
        <f>IF(C53="","",IF($A$1=1,'Saisie Budget-Investissement'!D59,IF($A$1=2,'Saisie Budget-Investissement'!J59,'Saisie Budget-Investissement'!Q59)))</f>
        <v/>
      </c>
      <c r="G53" s="242" t="str">
        <f>IF(C53="","",IF($A$1=1,'Saisie Budget-Investissement'!E59,IF($A$1=2,'Saisie Budget-Investissement'!K59,'Saisie Budget-Investissement'!R59)))</f>
        <v/>
      </c>
      <c r="J53" s="242" t="str" cm="1">
        <f t="array" ref="J53">IFERROR(INDEX($C$1:$C$101,MATCH(0,COUNTIF($J$1:J52,$C$1:$C$101),0)),"")</f>
        <v/>
      </c>
      <c r="K53" s="241" t="e">
        <f>IF(J53="",NA(),IF(SUMIF(C:C,'Aide budget'!J53,F:F)=0,NA(),SUMIF(C:C,'Aide budget'!J53,F:F)))</f>
        <v>#N/A</v>
      </c>
      <c r="N53" s="242" t="str" cm="1">
        <f t="array" ref="N53">IFERROR(INDEX($E$1:$E$101,MATCH(0,COUNTIF($N$1:N52,$E$1:$E$101),0)),"")</f>
        <v/>
      </c>
      <c r="O53" s="241" t="e">
        <f t="shared" si="0"/>
        <v>#N/A</v>
      </c>
      <c r="W53" s="242" t="str">
        <f>IF('Saisie Budget-Investissement'!M59="","",'Saisie Budget-Investissement'!M59)</f>
        <v/>
      </c>
      <c r="X53" s="242" t="e">
        <f>INDEX('Liste Classe d''actifs'!$A$8:$A$37, MATCH(W53,'Liste Classe d''actifs'!$B$8:$B$37,0))</f>
        <v>#N/A</v>
      </c>
      <c r="Y53" s="242" t="str">
        <f>IF(W53="","",'Saisie Budget-Investissement'!Q59)</f>
        <v/>
      </c>
      <c r="Z53" s="242" t="str">
        <f>IF(W53="","",'Saisie Budget-Investissement'!R59)</f>
        <v/>
      </c>
    </row>
    <row r="54" spans="3:26">
      <c r="C54" s="242" t="str">
        <f>IF(AND($A$1=1,'Saisie Budget-Investissement'!A60&lt;&gt;""),'Saisie Budget-Investissement'!A60,IF(AND($A$1=2,'Saisie Budget-Investissement'!G60&lt;&gt;""),'Saisie Budget-Investissement'!G60,IF('Saisie Budget-Investissement'!M60&lt;&gt;"",'Saisie Budget-Investissement'!M60,"")))</f>
        <v/>
      </c>
      <c r="D54" s="242" t="str">
        <f>IF(C54="","",IF($A$1=1,'Saisie Budget-Investissement'!B60,IF($A$1=2,'Saisie Budget-Investissement'!H60,'Saisie Budget-Investissement'!O60)))</f>
        <v/>
      </c>
      <c r="E54" s="242" t="str">
        <f>IF(C54="","",IF($A$1=1,'Saisie Budget-Investissement'!C60,IF($A$1=2,'Saisie Budget-Investissement'!I60,'Saisie Budget-Investissement'!P60)))</f>
        <v/>
      </c>
      <c r="F54" s="242" t="str">
        <f>IF(C54="","",IF($A$1=1,'Saisie Budget-Investissement'!D60,IF($A$1=2,'Saisie Budget-Investissement'!J60,'Saisie Budget-Investissement'!Q60)))</f>
        <v/>
      </c>
      <c r="G54" s="242" t="str">
        <f>IF(C54="","",IF($A$1=1,'Saisie Budget-Investissement'!E60,IF($A$1=2,'Saisie Budget-Investissement'!K60,'Saisie Budget-Investissement'!R60)))</f>
        <v/>
      </c>
      <c r="J54" s="242" t="str" cm="1">
        <f t="array" ref="J54">IFERROR(INDEX($C$1:$C$101,MATCH(0,COUNTIF($J$1:J53,$C$1:$C$101),0)),"")</f>
        <v/>
      </c>
      <c r="K54" s="241" t="e">
        <f>IF(J54="",NA(),IF(SUMIF(C:C,'Aide budget'!J54,F:F)=0,NA(),SUMIF(C:C,'Aide budget'!J54,F:F)))</f>
        <v>#N/A</v>
      </c>
      <c r="N54" s="242" t="str" cm="1">
        <f t="array" ref="N54">IFERROR(INDEX($E$1:$E$101,MATCH(0,COUNTIF($N$1:N53,$E$1:$E$101),0)),"")</f>
        <v/>
      </c>
      <c r="O54" s="241" t="e">
        <f t="shared" si="0"/>
        <v>#N/A</v>
      </c>
      <c r="W54" s="242" t="str">
        <f>IF('Saisie Budget-Investissement'!M60="","",'Saisie Budget-Investissement'!M60)</f>
        <v/>
      </c>
      <c r="X54" s="242" t="e">
        <f>INDEX('Liste Classe d''actifs'!$A$8:$A$37, MATCH(W54,'Liste Classe d''actifs'!$B$8:$B$37,0))</f>
        <v>#N/A</v>
      </c>
      <c r="Y54" s="242" t="str">
        <f>IF(W54="","",'Saisie Budget-Investissement'!Q60)</f>
        <v/>
      </c>
      <c r="Z54" s="242" t="str">
        <f>IF(W54="","",'Saisie Budget-Investissement'!R60)</f>
        <v/>
      </c>
    </row>
    <row r="55" spans="3:26">
      <c r="C55" s="242" t="str">
        <f>IF(AND($A$1=1,'Saisie Budget-Investissement'!A61&lt;&gt;""),'Saisie Budget-Investissement'!A61,IF(AND($A$1=2,'Saisie Budget-Investissement'!G61&lt;&gt;""),'Saisie Budget-Investissement'!G61,IF('Saisie Budget-Investissement'!M61&lt;&gt;"",'Saisie Budget-Investissement'!M61,"")))</f>
        <v/>
      </c>
      <c r="D55" s="242" t="str">
        <f>IF(C55="","",IF($A$1=1,'Saisie Budget-Investissement'!B61,IF($A$1=2,'Saisie Budget-Investissement'!H61,'Saisie Budget-Investissement'!O61)))</f>
        <v/>
      </c>
      <c r="E55" s="242" t="str">
        <f>IF(C55="","",IF($A$1=1,'Saisie Budget-Investissement'!C61,IF($A$1=2,'Saisie Budget-Investissement'!I61,'Saisie Budget-Investissement'!P61)))</f>
        <v/>
      </c>
      <c r="F55" s="242" t="str">
        <f>IF(C55="","",IF($A$1=1,'Saisie Budget-Investissement'!D61,IF($A$1=2,'Saisie Budget-Investissement'!J61,'Saisie Budget-Investissement'!Q61)))</f>
        <v/>
      </c>
      <c r="G55" s="242" t="str">
        <f>IF(C55="","",IF($A$1=1,'Saisie Budget-Investissement'!E61,IF($A$1=2,'Saisie Budget-Investissement'!K61,'Saisie Budget-Investissement'!R61)))</f>
        <v/>
      </c>
      <c r="J55" s="242" t="str" cm="1">
        <f t="array" ref="J55">IFERROR(INDEX($C$1:$C$101,MATCH(0,COUNTIF($J$1:J54,$C$1:$C$101),0)),"")</f>
        <v/>
      </c>
      <c r="K55" s="241" t="e">
        <f>IF(J55="",NA(),IF(SUMIF(C:C,'Aide budget'!J55,F:F)=0,NA(),SUMIF(C:C,'Aide budget'!J55,F:F)))</f>
        <v>#N/A</v>
      </c>
      <c r="N55" s="242" t="str" cm="1">
        <f t="array" ref="N55">IFERROR(INDEX($E$1:$E$101,MATCH(0,COUNTIF($N$1:N54,$E$1:$E$101),0)),"")</f>
        <v/>
      </c>
      <c r="O55" s="241" t="e">
        <f t="shared" si="0"/>
        <v>#N/A</v>
      </c>
      <c r="W55" s="242" t="str">
        <f>IF('Saisie Budget-Investissement'!M61="","",'Saisie Budget-Investissement'!M61)</f>
        <v/>
      </c>
      <c r="X55" s="242" t="e">
        <f>INDEX('Liste Classe d''actifs'!$A$8:$A$37, MATCH(W55,'Liste Classe d''actifs'!$B$8:$B$37,0))</f>
        <v>#N/A</v>
      </c>
      <c r="Y55" s="242" t="str">
        <f>IF(W55="","",'Saisie Budget-Investissement'!Q61)</f>
        <v/>
      </c>
      <c r="Z55" s="242" t="str">
        <f>IF(W55="","",'Saisie Budget-Investissement'!R61)</f>
        <v/>
      </c>
    </row>
    <row r="56" spans="3:26">
      <c r="C56" s="242" t="str">
        <f>IF(AND($A$1=1,'Saisie Budget-Investissement'!A62&lt;&gt;""),'Saisie Budget-Investissement'!A62,IF(AND($A$1=2,'Saisie Budget-Investissement'!G62&lt;&gt;""),'Saisie Budget-Investissement'!G62,IF('Saisie Budget-Investissement'!M62&lt;&gt;"",'Saisie Budget-Investissement'!M62,"")))</f>
        <v/>
      </c>
      <c r="D56" s="242" t="str">
        <f>IF(C56="","",IF($A$1=1,'Saisie Budget-Investissement'!B62,IF($A$1=2,'Saisie Budget-Investissement'!H62,'Saisie Budget-Investissement'!O62)))</f>
        <v/>
      </c>
      <c r="E56" s="242" t="str">
        <f>IF(C56="","",IF($A$1=1,'Saisie Budget-Investissement'!C62,IF($A$1=2,'Saisie Budget-Investissement'!I62,'Saisie Budget-Investissement'!P62)))</f>
        <v/>
      </c>
      <c r="F56" s="242" t="str">
        <f>IF(C56="","",IF($A$1=1,'Saisie Budget-Investissement'!D62,IF($A$1=2,'Saisie Budget-Investissement'!J62,'Saisie Budget-Investissement'!Q62)))</f>
        <v/>
      </c>
      <c r="G56" s="242" t="str">
        <f>IF(C56="","",IF($A$1=1,'Saisie Budget-Investissement'!E62,IF($A$1=2,'Saisie Budget-Investissement'!K62,'Saisie Budget-Investissement'!R62)))</f>
        <v/>
      </c>
      <c r="J56" s="242" t="str" cm="1">
        <f t="array" ref="J56">IFERROR(INDEX($C$1:$C$101,MATCH(0,COUNTIF($J$1:J55,$C$1:$C$101),0)),"")</f>
        <v/>
      </c>
      <c r="K56" s="241" t="e">
        <f>IF(J56="",NA(),IF(SUMIF(C:C,'Aide budget'!J56,F:F)=0,NA(),SUMIF(C:C,'Aide budget'!J56,F:F)))</f>
        <v>#N/A</v>
      </c>
      <c r="N56" s="242" t="str" cm="1">
        <f t="array" ref="N56">IFERROR(INDEX($E$1:$E$101,MATCH(0,COUNTIF($N$1:N55,$E$1:$E$101),0)),"")</f>
        <v/>
      </c>
      <c r="O56" s="241" t="e">
        <f t="shared" si="0"/>
        <v>#N/A</v>
      </c>
      <c r="W56" s="242" t="str">
        <f>IF('Saisie Budget-Investissement'!M62="","",'Saisie Budget-Investissement'!M62)</f>
        <v/>
      </c>
      <c r="X56" s="242" t="e">
        <f>INDEX('Liste Classe d''actifs'!$A$8:$A$37, MATCH(W56,'Liste Classe d''actifs'!$B$8:$B$37,0))</f>
        <v>#N/A</v>
      </c>
      <c r="Y56" s="242" t="str">
        <f>IF(W56="","",'Saisie Budget-Investissement'!Q62)</f>
        <v/>
      </c>
      <c r="Z56" s="242" t="str">
        <f>IF(W56="","",'Saisie Budget-Investissement'!R62)</f>
        <v/>
      </c>
    </row>
    <row r="57" spans="3:26">
      <c r="C57" s="242" t="str">
        <f>IF(AND($A$1=1,'Saisie Budget-Investissement'!A63&lt;&gt;""),'Saisie Budget-Investissement'!A63,IF(AND($A$1=2,'Saisie Budget-Investissement'!G63&lt;&gt;""),'Saisie Budget-Investissement'!G63,IF('Saisie Budget-Investissement'!M63&lt;&gt;"",'Saisie Budget-Investissement'!M63,"")))</f>
        <v/>
      </c>
      <c r="D57" s="242" t="str">
        <f>IF(C57="","",IF($A$1=1,'Saisie Budget-Investissement'!B63,IF($A$1=2,'Saisie Budget-Investissement'!H63,'Saisie Budget-Investissement'!O63)))</f>
        <v/>
      </c>
      <c r="E57" s="242" t="str">
        <f>IF(C57="","",IF($A$1=1,'Saisie Budget-Investissement'!C63,IF($A$1=2,'Saisie Budget-Investissement'!I63,'Saisie Budget-Investissement'!P63)))</f>
        <v/>
      </c>
      <c r="F57" s="242" t="str">
        <f>IF(C57="","",IF($A$1=1,'Saisie Budget-Investissement'!D63,IF($A$1=2,'Saisie Budget-Investissement'!J63,'Saisie Budget-Investissement'!Q63)))</f>
        <v/>
      </c>
      <c r="G57" s="242" t="str">
        <f>IF(C57="","",IF($A$1=1,'Saisie Budget-Investissement'!E63,IF($A$1=2,'Saisie Budget-Investissement'!K63,'Saisie Budget-Investissement'!R63)))</f>
        <v/>
      </c>
      <c r="J57" s="242" t="str" cm="1">
        <f t="array" ref="J57">IFERROR(INDEX($C$1:$C$101,MATCH(0,COUNTIF($J$1:J56,$C$1:$C$101),0)),"")</f>
        <v/>
      </c>
      <c r="K57" s="241" t="e">
        <f>IF(J57="",NA(),IF(SUMIF(C:C,'Aide budget'!J57,F:F)=0,NA(),SUMIF(C:C,'Aide budget'!J57,F:F)))</f>
        <v>#N/A</v>
      </c>
      <c r="N57" s="242" t="str" cm="1">
        <f t="array" ref="N57">IFERROR(INDEX($E$1:$E$101,MATCH(0,COUNTIF($N$1:N56,$E$1:$E$101),0)),"")</f>
        <v/>
      </c>
      <c r="O57" s="241" t="e">
        <f t="shared" si="0"/>
        <v>#N/A</v>
      </c>
      <c r="W57" s="242" t="str">
        <f>IF('Saisie Budget-Investissement'!M63="","",'Saisie Budget-Investissement'!M63)</f>
        <v/>
      </c>
      <c r="X57" s="242" t="e">
        <f>INDEX('Liste Classe d''actifs'!$A$8:$A$37, MATCH(W57,'Liste Classe d''actifs'!$B$8:$B$37,0))</f>
        <v>#N/A</v>
      </c>
      <c r="Y57" s="242" t="str">
        <f>IF(W57="","",'Saisie Budget-Investissement'!Q63)</f>
        <v/>
      </c>
      <c r="Z57" s="242" t="str">
        <f>IF(W57="","",'Saisie Budget-Investissement'!R63)</f>
        <v/>
      </c>
    </row>
    <row r="58" spans="3:26">
      <c r="C58" s="242" t="str">
        <f>IF(AND($A$1=1,'Saisie Budget-Investissement'!A64&lt;&gt;""),'Saisie Budget-Investissement'!A64,IF(AND($A$1=2,'Saisie Budget-Investissement'!G64&lt;&gt;""),'Saisie Budget-Investissement'!G64,IF('Saisie Budget-Investissement'!M64&lt;&gt;"",'Saisie Budget-Investissement'!M64,"")))</f>
        <v/>
      </c>
      <c r="D58" s="242" t="str">
        <f>IF(C58="","",IF($A$1=1,'Saisie Budget-Investissement'!B64,IF($A$1=2,'Saisie Budget-Investissement'!H64,'Saisie Budget-Investissement'!O64)))</f>
        <v/>
      </c>
      <c r="E58" s="242" t="str">
        <f>IF(C58="","",IF($A$1=1,'Saisie Budget-Investissement'!C64,IF($A$1=2,'Saisie Budget-Investissement'!I64,'Saisie Budget-Investissement'!P64)))</f>
        <v/>
      </c>
      <c r="F58" s="242" t="str">
        <f>IF(C58="","",IF($A$1=1,'Saisie Budget-Investissement'!D64,IF($A$1=2,'Saisie Budget-Investissement'!J64,'Saisie Budget-Investissement'!Q64)))</f>
        <v/>
      </c>
      <c r="G58" s="242" t="str">
        <f>IF(C58="","",IF($A$1=1,'Saisie Budget-Investissement'!E64,IF($A$1=2,'Saisie Budget-Investissement'!K64,'Saisie Budget-Investissement'!R64)))</f>
        <v/>
      </c>
      <c r="J58" s="242" t="str" cm="1">
        <f t="array" ref="J58">IFERROR(INDEX($C$1:$C$101,MATCH(0,COUNTIF($J$1:J57,$C$1:$C$101),0)),"")</f>
        <v/>
      </c>
      <c r="K58" s="241" t="e">
        <f>IF(J58="",NA(),IF(SUMIF(C:C,'Aide budget'!J58,F:F)=0,NA(),SUMIF(C:C,'Aide budget'!J58,F:F)))</f>
        <v>#N/A</v>
      </c>
      <c r="N58" s="242" t="str" cm="1">
        <f t="array" ref="N58">IFERROR(INDEX($E$1:$E$101,MATCH(0,COUNTIF($N$1:N57,$E$1:$E$101),0)),"")</f>
        <v/>
      </c>
      <c r="O58" s="241" t="e">
        <f t="shared" si="0"/>
        <v>#N/A</v>
      </c>
      <c r="W58" s="242" t="str">
        <f>IF('Saisie Budget-Investissement'!M64="","",'Saisie Budget-Investissement'!M64)</f>
        <v/>
      </c>
      <c r="X58" s="242" t="e">
        <f>INDEX('Liste Classe d''actifs'!$A$8:$A$37, MATCH(W58,'Liste Classe d''actifs'!$B$8:$B$37,0))</f>
        <v>#N/A</v>
      </c>
      <c r="Y58" s="242" t="str">
        <f>IF(W58="","",'Saisie Budget-Investissement'!Q64)</f>
        <v/>
      </c>
      <c r="Z58" s="242" t="str">
        <f>IF(W58="","",'Saisie Budget-Investissement'!R64)</f>
        <v/>
      </c>
    </row>
    <row r="59" spans="3:26">
      <c r="C59" s="242" t="str">
        <f>IF(AND($A$1=1,'Saisie Budget-Investissement'!A65&lt;&gt;""),'Saisie Budget-Investissement'!A65,IF(AND($A$1=2,'Saisie Budget-Investissement'!G65&lt;&gt;""),'Saisie Budget-Investissement'!G65,IF('Saisie Budget-Investissement'!M65&lt;&gt;"",'Saisie Budget-Investissement'!M65,"")))</f>
        <v/>
      </c>
      <c r="D59" s="242" t="str">
        <f>IF(C59="","",IF($A$1=1,'Saisie Budget-Investissement'!B65,IF($A$1=2,'Saisie Budget-Investissement'!H65,'Saisie Budget-Investissement'!O65)))</f>
        <v/>
      </c>
      <c r="E59" s="242" t="str">
        <f>IF(C59="","",IF($A$1=1,'Saisie Budget-Investissement'!C65,IF($A$1=2,'Saisie Budget-Investissement'!I65,'Saisie Budget-Investissement'!P65)))</f>
        <v/>
      </c>
      <c r="F59" s="242" t="str">
        <f>IF(C59="","",IF($A$1=1,'Saisie Budget-Investissement'!D65,IF($A$1=2,'Saisie Budget-Investissement'!J65,'Saisie Budget-Investissement'!Q65)))</f>
        <v/>
      </c>
      <c r="G59" s="242" t="str">
        <f>IF(C59="","",IF($A$1=1,'Saisie Budget-Investissement'!E65,IF($A$1=2,'Saisie Budget-Investissement'!K65,'Saisie Budget-Investissement'!R65)))</f>
        <v/>
      </c>
      <c r="J59" s="242" t="str" cm="1">
        <f t="array" ref="J59">IFERROR(INDEX($C$1:$C$101,MATCH(0,COUNTIF($J$1:J58,$C$1:$C$101),0)),"")</f>
        <v/>
      </c>
      <c r="K59" s="241" t="e">
        <f>IF(J59="",NA(),IF(SUMIF(C:C,'Aide budget'!J59,F:F)=0,NA(),SUMIF(C:C,'Aide budget'!J59,F:F)))</f>
        <v>#N/A</v>
      </c>
      <c r="N59" s="242" t="str" cm="1">
        <f t="array" ref="N59">IFERROR(INDEX($E$1:$E$101,MATCH(0,COUNTIF($N$1:N58,$E$1:$E$101),0)),"")</f>
        <v/>
      </c>
      <c r="O59" s="241" t="e">
        <f t="shared" si="0"/>
        <v>#N/A</v>
      </c>
      <c r="W59" s="242" t="str">
        <f>IF('Saisie Budget-Investissement'!M65="","",'Saisie Budget-Investissement'!M65)</f>
        <v/>
      </c>
      <c r="X59" s="242" t="e">
        <f>INDEX('Liste Classe d''actifs'!$A$8:$A$37, MATCH(W59,'Liste Classe d''actifs'!$B$8:$B$37,0))</f>
        <v>#N/A</v>
      </c>
      <c r="Y59" s="242" t="str">
        <f>IF(W59="","",'Saisie Budget-Investissement'!Q65)</f>
        <v/>
      </c>
      <c r="Z59" s="242" t="str">
        <f>IF(W59="","",'Saisie Budget-Investissement'!R65)</f>
        <v/>
      </c>
    </row>
    <row r="60" spans="3:26">
      <c r="C60" s="242" t="str">
        <f>IF(AND($A$1=1,'Saisie Budget-Investissement'!A66&lt;&gt;""),'Saisie Budget-Investissement'!A66,IF(AND($A$1=2,'Saisie Budget-Investissement'!G66&lt;&gt;""),'Saisie Budget-Investissement'!G66,IF('Saisie Budget-Investissement'!M66&lt;&gt;"",'Saisie Budget-Investissement'!M66,"")))</f>
        <v/>
      </c>
      <c r="D60" s="242" t="str">
        <f>IF(C60="","",IF($A$1=1,'Saisie Budget-Investissement'!B66,IF($A$1=2,'Saisie Budget-Investissement'!H66,'Saisie Budget-Investissement'!O66)))</f>
        <v/>
      </c>
      <c r="E60" s="242" t="str">
        <f>IF(C60="","",IF($A$1=1,'Saisie Budget-Investissement'!C66,IF($A$1=2,'Saisie Budget-Investissement'!I66,'Saisie Budget-Investissement'!P66)))</f>
        <v/>
      </c>
      <c r="F60" s="242" t="str">
        <f>IF(C60="","",IF($A$1=1,'Saisie Budget-Investissement'!D66,IF($A$1=2,'Saisie Budget-Investissement'!J66,'Saisie Budget-Investissement'!Q66)))</f>
        <v/>
      </c>
      <c r="G60" s="242" t="str">
        <f>IF(C60="","",IF($A$1=1,'Saisie Budget-Investissement'!E66,IF($A$1=2,'Saisie Budget-Investissement'!K66,'Saisie Budget-Investissement'!R66)))</f>
        <v/>
      </c>
      <c r="J60" s="242" t="str" cm="1">
        <f t="array" ref="J60">IFERROR(INDEX($C$1:$C$101,MATCH(0,COUNTIF($J$1:J59,$C$1:$C$101),0)),"")</f>
        <v/>
      </c>
      <c r="K60" s="241" t="e">
        <f>IF(J60="",NA(),IF(SUMIF(C:C,'Aide budget'!J60,F:F)=0,NA(),SUMIF(C:C,'Aide budget'!J60,F:F)))</f>
        <v>#N/A</v>
      </c>
      <c r="N60" s="242" t="str" cm="1">
        <f t="array" ref="N60">IFERROR(INDEX($E$1:$E$101,MATCH(0,COUNTIF($N$1:N59,$E$1:$E$101),0)),"")</f>
        <v/>
      </c>
      <c r="O60" s="241" t="e">
        <f t="shared" si="0"/>
        <v>#N/A</v>
      </c>
      <c r="W60" s="242" t="str">
        <f>IF('Saisie Budget-Investissement'!M66="","",'Saisie Budget-Investissement'!M66)</f>
        <v/>
      </c>
      <c r="X60" s="242" t="e">
        <f>INDEX('Liste Classe d''actifs'!$A$8:$A$37, MATCH(W60,'Liste Classe d''actifs'!$B$8:$B$37,0))</f>
        <v>#N/A</v>
      </c>
      <c r="Y60" s="242" t="str">
        <f>IF(W60="","",'Saisie Budget-Investissement'!Q66)</f>
        <v/>
      </c>
      <c r="Z60" s="242" t="str">
        <f>IF(W60="","",'Saisie Budget-Investissement'!R66)</f>
        <v/>
      </c>
    </row>
    <row r="61" spans="3:26">
      <c r="C61" s="242" t="str">
        <f>IF(AND($A$1=1,'Saisie Budget-Investissement'!A67&lt;&gt;""),'Saisie Budget-Investissement'!A67,IF(AND($A$1=2,'Saisie Budget-Investissement'!G67&lt;&gt;""),'Saisie Budget-Investissement'!G67,IF('Saisie Budget-Investissement'!M67&lt;&gt;"",'Saisie Budget-Investissement'!M67,"")))</f>
        <v/>
      </c>
      <c r="D61" s="242" t="str">
        <f>IF(C61="","",IF($A$1=1,'Saisie Budget-Investissement'!B67,IF($A$1=2,'Saisie Budget-Investissement'!H67,'Saisie Budget-Investissement'!O67)))</f>
        <v/>
      </c>
      <c r="E61" s="242" t="str">
        <f>IF(C61="","",IF($A$1=1,'Saisie Budget-Investissement'!C67,IF($A$1=2,'Saisie Budget-Investissement'!I67,'Saisie Budget-Investissement'!P67)))</f>
        <v/>
      </c>
      <c r="F61" s="242" t="str">
        <f>IF(C61="","",IF($A$1=1,'Saisie Budget-Investissement'!D67,IF($A$1=2,'Saisie Budget-Investissement'!J67,'Saisie Budget-Investissement'!Q67)))</f>
        <v/>
      </c>
      <c r="G61" s="242" t="str">
        <f>IF(C61="","",IF($A$1=1,'Saisie Budget-Investissement'!E67,IF($A$1=2,'Saisie Budget-Investissement'!K67,'Saisie Budget-Investissement'!R67)))</f>
        <v/>
      </c>
      <c r="J61" s="242" t="str" cm="1">
        <f t="array" ref="J61">IFERROR(INDEX($C$1:$C$101,MATCH(0,COUNTIF($J$1:J60,$C$1:$C$101),0)),"")</f>
        <v/>
      </c>
      <c r="K61" s="241" t="e">
        <f>IF(J61="",NA(),IF(SUMIF(C:C,'Aide budget'!J61,F:F)=0,NA(),SUMIF(C:C,'Aide budget'!J61,F:F)))</f>
        <v>#N/A</v>
      </c>
      <c r="N61" s="242" t="str" cm="1">
        <f t="array" ref="N61">IFERROR(INDEX($E$1:$E$101,MATCH(0,COUNTIF($N$1:N60,$E$1:$E$101),0)),"")</f>
        <v/>
      </c>
      <c r="O61" s="241" t="e">
        <f t="shared" si="0"/>
        <v>#N/A</v>
      </c>
      <c r="W61" s="242" t="str">
        <f>IF('Saisie Budget-Investissement'!M67="","",'Saisie Budget-Investissement'!M67)</f>
        <v/>
      </c>
      <c r="X61" s="242" t="e">
        <f>INDEX('Liste Classe d''actifs'!$A$8:$A$37, MATCH(W61,'Liste Classe d''actifs'!$B$8:$B$37,0))</f>
        <v>#N/A</v>
      </c>
      <c r="Y61" s="242" t="str">
        <f>IF(W61="","",'Saisie Budget-Investissement'!Q67)</f>
        <v/>
      </c>
      <c r="Z61" s="242" t="str">
        <f>IF(W61="","",'Saisie Budget-Investissement'!R67)</f>
        <v/>
      </c>
    </row>
    <row r="62" spans="3:26">
      <c r="C62" s="242" t="str">
        <f>IF(AND($A$1=1,'Saisie Budget-Investissement'!A68&lt;&gt;""),'Saisie Budget-Investissement'!A68,IF(AND($A$1=2,'Saisie Budget-Investissement'!G68&lt;&gt;""),'Saisie Budget-Investissement'!G68,IF('Saisie Budget-Investissement'!M68&lt;&gt;"",'Saisie Budget-Investissement'!M68,"")))</f>
        <v/>
      </c>
      <c r="D62" s="242" t="str">
        <f>IF(C62="","",IF($A$1=1,'Saisie Budget-Investissement'!B68,IF($A$1=2,'Saisie Budget-Investissement'!H68,'Saisie Budget-Investissement'!O68)))</f>
        <v/>
      </c>
      <c r="E62" s="242" t="str">
        <f>IF(C62="","",IF($A$1=1,'Saisie Budget-Investissement'!C68,IF($A$1=2,'Saisie Budget-Investissement'!I68,'Saisie Budget-Investissement'!P68)))</f>
        <v/>
      </c>
      <c r="F62" s="242" t="str">
        <f>IF(C62="","",IF($A$1=1,'Saisie Budget-Investissement'!D68,IF($A$1=2,'Saisie Budget-Investissement'!J68,'Saisie Budget-Investissement'!Q68)))</f>
        <v/>
      </c>
      <c r="G62" s="242" t="str">
        <f>IF(C62="","",IF($A$1=1,'Saisie Budget-Investissement'!E68,IF($A$1=2,'Saisie Budget-Investissement'!K68,'Saisie Budget-Investissement'!R68)))</f>
        <v/>
      </c>
      <c r="J62" s="242" t="str" cm="1">
        <f t="array" ref="J62">IFERROR(INDEX($C$1:$C$101,MATCH(0,COUNTIF($J$1:J61,$C$1:$C$101),0)),"")</f>
        <v/>
      </c>
      <c r="K62" s="241" t="e">
        <f>IF(J62="",NA(),IF(SUMIF(C:C,'Aide budget'!J62,F:F)=0,NA(),SUMIF(C:C,'Aide budget'!J62,F:F)))</f>
        <v>#N/A</v>
      </c>
      <c r="N62" s="242" t="str" cm="1">
        <f t="array" ref="N62">IFERROR(INDEX($E$1:$E$101,MATCH(0,COUNTIF($N$1:N61,$E$1:$E$101),0)),"")</f>
        <v/>
      </c>
      <c r="O62" s="241" t="e">
        <f t="shared" si="0"/>
        <v>#N/A</v>
      </c>
      <c r="W62" s="242" t="str">
        <f>IF('Saisie Budget-Investissement'!M68="","",'Saisie Budget-Investissement'!M68)</f>
        <v/>
      </c>
      <c r="X62" s="242" t="e">
        <f>INDEX('Liste Classe d''actifs'!$A$8:$A$37, MATCH(W62,'Liste Classe d''actifs'!$B$8:$B$37,0))</f>
        <v>#N/A</v>
      </c>
      <c r="Y62" s="242" t="str">
        <f>IF(W62="","",'Saisie Budget-Investissement'!Q68)</f>
        <v/>
      </c>
      <c r="Z62" s="242" t="str">
        <f>IF(W62="","",'Saisie Budget-Investissement'!R68)</f>
        <v/>
      </c>
    </row>
    <row r="63" spans="3:26">
      <c r="C63" s="242" t="str">
        <f>IF(AND($A$1=1,'Saisie Budget-Investissement'!A69&lt;&gt;""),'Saisie Budget-Investissement'!A69,IF(AND($A$1=2,'Saisie Budget-Investissement'!G69&lt;&gt;""),'Saisie Budget-Investissement'!G69,IF('Saisie Budget-Investissement'!M69&lt;&gt;"",'Saisie Budget-Investissement'!M69,"")))</f>
        <v/>
      </c>
      <c r="D63" s="242" t="str">
        <f>IF(C63="","",IF($A$1=1,'Saisie Budget-Investissement'!B69,IF($A$1=2,'Saisie Budget-Investissement'!H69,'Saisie Budget-Investissement'!O69)))</f>
        <v/>
      </c>
      <c r="E63" s="242" t="str">
        <f>IF(C63="","",IF($A$1=1,'Saisie Budget-Investissement'!C69,IF($A$1=2,'Saisie Budget-Investissement'!I69,'Saisie Budget-Investissement'!P69)))</f>
        <v/>
      </c>
      <c r="F63" s="242" t="str">
        <f>IF(C63="","",IF($A$1=1,'Saisie Budget-Investissement'!D69,IF($A$1=2,'Saisie Budget-Investissement'!J69,'Saisie Budget-Investissement'!Q69)))</f>
        <v/>
      </c>
      <c r="G63" s="242" t="str">
        <f>IF(C63="","",IF($A$1=1,'Saisie Budget-Investissement'!E69,IF($A$1=2,'Saisie Budget-Investissement'!K69,'Saisie Budget-Investissement'!R69)))</f>
        <v/>
      </c>
      <c r="J63" s="242" t="str" cm="1">
        <f t="array" ref="J63">IFERROR(INDEX($C$1:$C$101,MATCH(0,COUNTIF($J$1:J62,$C$1:$C$101),0)),"")</f>
        <v/>
      </c>
      <c r="K63" s="241" t="e">
        <f>IF(J63="",NA(),IF(SUMIF(C:C,'Aide budget'!J63,F:F)=0,NA(),SUMIF(C:C,'Aide budget'!J63,F:F)))</f>
        <v>#N/A</v>
      </c>
      <c r="N63" s="242" t="str" cm="1">
        <f t="array" ref="N63">IFERROR(INDEX($E$1:$E$101,MATCH(0,COUNTIF($N$1:N62,$E$1:$E$101),0)),"")</f>
        <v/>
      </c>
      <c r="O63" s="241" t="e">
        <f t="shared" si="0"/>
        <v>#N/A</v>
      </c>
      <c r="W63" s="242" t="str">
        <f>IF('Saisie Budget-Investissement'!M69="","",'Saisie Budget-Investissement'!M69)</f>
        <v/>
      </c>
      <c r="X63" s="242" t="e">
        <f>INDEX('Liste Classe d''actifs'!$A$8:$A$37, MATCH(W63,'Liste Classe d''actifs'!$B$8:$B$37,0))</f>
        <v>#N/A</v>
      </c>
      <c r="Y63" s="242" t="str">
        <f>IF(W63="","",'Saisie Budget-Investissement'!Q69)</f>
        <v/>
      </c>
      <c r="Z63" s="242" t="str">
        <f>IF(W63="","",'Saisie Budget-Investissement'!R69)</f>
        <v/>
      </c>
    </row>
    <row r="64" spans="3:26">
      <c r="C64" s="242" t="str">
        <f>IF(AND($A$1=1,'Saisie Budget-Investissement'!A70&lt;&gt;""),'Saisie Budget-Investissement'!A70,IF(AND($A$1=2,'Saisie Budget-Investissement'!G70&lt;&gt;""),'Saisie Budget-Investissement'!G70,IF('Saisie Budget-Investissement'!M70&lt;&gt;"",'Saisie Budget-Investissement'!M70,"")))</f>
        <v/>
      </c>
      <c r="D64" s="242" t="str">
        <f>IF(C64="","",IF($A$1=1,'Saisie Budget-Investissement'!B70,IF($A$1=2,'Saisie Budget-Investissement'!H70,'Saisie Budget-Investissement'!O70)))</f>
        <v/>
      </c>
      <c r="E64" s="242" t="str">
        <f>IF(C64="","",IF($A$1=1,'Saisie Budget-Investissement'!C70,IF($A$1=2,'Saisie Budget-Investissement'!I70,'Saisie Budget-Investissement'!P70)))</f>
        <v/>
      </c>
      <c r="F64" s="242" t="str">
        <f>IF(C64="","",IF($A$1=1,'Saisie Budget-Investissement'!D70,IF($A$1=2,'Saisie Budget-Investissement'!J70,'Saisie Budget-Investissement'!Q70)))</f>
        <v/>
      </c>
      <c r="G64" s="242" t="str">
        <f>IF(C64="","",IF($A$1=1,'Saisie Budget-Investissement'!E70,IF($A$1=2,'Saisie Budget-Investissement'!K70,'Saisie Budget-Investissement'!R70)))</f>
        <v/>
      </c>
      <c r="J64" s="242" t="str" cm="1">
        <f t="array" ref="J64">IFERROR(INDEX($C$1:$C$101,MATCH(0,COUNTIF($J$1:J63,$C$1:$C$101),0)),"")</f>
        <v/>
      </c>
      <c r="K64" s="241" t="e">
        <f>IF(J64="",NA(),IF(SUMIF(C:C,'Aide budget'!J64,F:F)=0,NA(),SUMIF(C:C,'Aide budget'!J64,F:F)))</f>
        <v>#N/A</v>
      </c>
      <c r="N64" s="242" t="str" cm="1">
        <f t="array" ref="N64">IFERROR(INDEX($E$1:$E$101,MATCH(0,COUNTIF($N$1:N63,$E$1:$E$101),0)),"")</f>
        <v/>
      </c>
      <c r="O64" s="241" t="e">
        <f t="shared" si="0"/>
        <v>#N/A</v>
      </c>
      <c r="W64" s="242" t="str">
        <f>IF('Saisie Budget-Investissement'!M70="","",'Saisie Budget-Investissement'!M70)</f>
        <v/>
      </c>
      <c r="X64" s="242" t="e">
        <f>INDEX('Liste Classe d''actifs'!$A$8:$A$37, MATCH(W64,'Liste Classe d''actifs'!$B$8:$B$37,0))</f>
        <v>#N/A</v>
      </c>
      <c r="Y64" s="242" t="str">
        <f>IF(W64="","",'Saisie Budget-Investissement'!Q70)</f>
        <v/>
      </c>
      <c r="Z64" s="242" t="str">
        <f>IF(W64="","",'Saisie Budget-Investissement'!R70)</f>
        <v/>
      </c>
    </row>
    <row r="65" spans="3:26">
      <c r="C65" s="242" t="str">
        <f>IF(AND($A$1=1,'Saisie Budget-Investissement'!A71&lt;&gt;""),'Saisie Budget-Investissement'!A71,IF(AND($A$1=2,'Saisie Budget-Investissement'!G71&lt;&gt;""),'Saisie Budget-Investissement'!G71,IF('Saisie Budget-Investissement'!M71&lt;&gt;"",'Saisie Budget-Investissement'!M71,"")))</f>
        <v/>
      </c>
      <c r="D65" s="242" t="str">
        <f>IF(C65="","",IF($A$1=1,'Saisie Budget-Investissement'!B71,IF($A$1=2,'Saisie Budget-Investissement'!H71,'Saisie Budget-Investissement'!O71)))</f>
        <v/>
      </c>
      <c r="E65" s="242" t="str">
        <f>IF(C65="","",IF($A$1=1,'Saisie Budget-Investissement'!C71,IF($A$1=2,'Saisie Budget-Investissement'!I71,'Saisie Budget-Investissement'!P71)))</f>
        <v/>
      </c>
      <c r="F65" s="242" t="str">
        <f>IF(C65="","",IF($A$1=1,'Saisie Budget-Investissement'!D71,IF($A$1=2,'Saisie Budget-Investissement'!J71,'Saisie Budget-Investissement'!Q71)))</f>
        <v/>
      </c>
      <c r="G65" s="242" t="str">
        <f>IF(C65="","",IF($A$1=1,'Saisie Budget-Investissement'!E71,IF($A$1=2,'Saisie Budget-Investissement'!K71,'Saisie Budget-Investissement'!R71)))</f>
        <v/>
      </c>
      <c r="J65" s="242" t="str" cm="1">
        <f t="array" ref="J65">IFERROR(INDEX($C$1:$C$101,MATCH(0,COUNTIF($J$1:J64,$C$1:$C$101),0)),"")</f>
        <v/>
      </c>
      <c r="K65" s="241" t="e">
        <f>IF(J65="",NA(),IF(SUMIF(C:C,'Aide budget'!J65,F:F)=0,NA(),SUMIF(C:C,'Aide budget'!J65,F:F)))</f>
        <v>#N/A</v>
      </c>
      <c r="N65" s="242" t="str" cm="1">
        <f t="array" ref="N65">IFERROR(INDEX($E$1:$E$101,MATCH(0,COUNTIF($N$1:N64,$E$1:$E$101),0)),"")</f>
        <v/>
      </c>
      <c r="O65" s="241" t="e">
        <f t="shared" si="0"/>
        <v>#N/A</v>
      </c>
      <c r="W65" s="242" t="str">
        <f>IF('Saisie Budget-Investissement'!M71="","",'Saisie Budget-Investissement'!M71)</f>
        <v/>
      </c>
      <c r="X65" s="242" t="e">
        <f>INDEX('Liste Classe d''actifs'!$A$8:$A$37, MATCH(W65,'Liste Classe d''actifs'!$B$8:$B$37,0))</f>
        <v>#N/A</v>
      </c>
      <c r="Y65" s="242" t="str">
        <f>IF(W65="","",'Saisie Budget-Investissement'!Q71)</f>
        <v/>
      </c>
      <c r="Z65" s="242" t="str">
        <f>IF(W65="","",'Saisie Budget-Investissement'!R71)</f>
        <v/>
      </c>
    </row>
    <row r="66" spans="3:26">
      <c r="C66" s="242" t="str">
        <f>IF(AND($A$1=1,'Saisie Budget-Investissement'!A72&lt;&gt;""),'Saisie Budget-Investissement'!A72,IF(AND($A$1=2,'Saisie Budget-Investissement'!G72&lt;&gt;""),'Saisie Budget-Investissement'!G72,IF('Saisie Budget-Investissement'!M72&lt;&gt;"",'Saisie Budget-Investissement'!M72,"")))</f>
        <v/>
      </c>
      <c r="D66" s="242" t="str">
        <f>IF(C66="","",IF($A$1=1,'Saisie Budget-Investissement'!B72,IF($A$1=2,'Saisie Budget-Investissement'!H72,'Saisie Budget-Investissement'!O72)))</f>
        <v/>
      </c>
      <c r="E66" s="242" t="str">
        <f>IF(C66="","",IF($A$1=1,'Saisie Budget-Investissement'!C72,IF($A$1=2,'Saisie Budget-Investissement'!I72,'Saisie Budget-Investissement'!P72)))</f>
        <v/>
      </c>
      <c r="F66" s="242" t="str">
        <f>IF(C66="","",IF($A$1=1,'Saisie Budget-Investissement'!D72,IF($A$1=2,'Saisie Budget-Investissement'!J72,'Saisie Budget-Investissement'!Q72)))</f>
        <v/>
      </c>
      <c r="G66" s="242" t="str">
        <f>IF(C66="","",IF($A$1=1,'Saisie Budget-Investissement'!E72,IF($A$1=2,'Saisie Budget-Investissement'!K72,'Saisie Budget-Investissement'!R72)))</f>
        <v/>
      </c>
      <c r="J66" s="242" t="str" cm="1">
        <f t="array" ref="J66">IFERROR(INDEX($C$1:$C$101,MATCH(0,COUNTIF($J$1:J65,$C$1:$C$101),0)),"")</f>
        <v/>
      </c>
      <c r="K66" s="241" t="e">
        <f>IF(J66="",NA(),IF(SUMIF(C:C,'Aide budget'!J66,F:F)=0,NA(),SUMIF(C:C,'Aide budget'!J66,F:F)))</f>
        <v>#N/A</v>
      </c>
      <c r="N66" s="242" t="str" cm="1">
        <f t="array" ref="N66">IFERROR(INDEX($E$1:$E$101,MATCH(0,COUNTIF($N$1:N65,$E$1:$E$101),0)),"")</f>
        <v/>
      </c>
      <c r="O66" s="241" t="e">
        <f t="shared" si="0"/>
        <v>#N/A</v>
      </c>
      <c r="W66" s="242" t="str">
        <f>IF('Saisie Budget-Investissement'!M72="","",'Saisie Budget-Investissement'!M72)</f>
        <v/>
      </c>
      <c r="X66" s="242" t="e">
        <f>INDEX('Liste Classe d''actifs'!$A$8:$A$37, MATCH(W66,'Liste Classe d''actifs'!$B$8:$B$37,0))</f>
        <v>#N/A</v>
      </c>
      <c r="Y66" s="242" t="str">
        <f>IF(W66="","",'Saisie Budget-Investissement'!Q72)</f>
        <v/>
      </c>
      <c r="Z66" s="242" t="str">
        <f>IF(W66="","",'Saisie Budget-Investissement'!R72)</f>
        <v/>
      </c>
    </row>
    <row r="67" spans="3:26">
      <c r="C67" s="242" t="str">
        <f>IF(AND($A$1=1,'Saisie Budget-Investissement'!A73&lt;&gt;""),'Saisie Budget-Investissement'!A73,IF(AND($A$1=2,'Saisie Budget-Investissement'!G73&lt;&gt;""),'Saisie Budget-Investissement'!G73,IF('Saisie Budget-Investissement'!M73&lt;&gt;"",'Saisie Budget-Investissement'!M73,"")))</f>
        <v/>
      </c>
      <c r="D67" s="242" t="str">
        <f>IF(C67="","",IF($A$1=1,'Saisie Budget-Investissement'!B73,IF($A$1=2,'Saisie Budget-Investissement'!H73,'Saisie Budget-Investissement'!O73)))</f>
        <v/>
      </c>
      <c r="E67" s="242" t="str">
        <f>IF(C67="","",IF($A$1=1,'Saisie Budget-Investissement'!C73,IF($A$1=2,'Saisie Budget-Investissement'!I73,'Saisie Budget-Investissement'!P73)))</f>
        <v/>
      </c>
      <c r="F67" s="242" t="str">
        <f>IF(C67="","",IF($A$1=1,'Saisie Budget-Investissement'!D73,IF($A$1=2,'Saisie Budget-Investissement'!J73,'Saisie Budget-Investissement'!Q73)))</f>
        <v/>
      </c>
      <c r="G67" s="242" t="str">
        <f>IF(C67="","",IF($A$1=1,'Saisie Budget-Investissement'!E73,IF($A$1=2,'Saisie Budget-Investissement'!K73,'Saisie Budget-Investissement'!R73)))</f>
        <v/>
      </c>
      <c r="J67" s="242" t="str" cm="1">
        <f t="array" ref="J67">IFERROR(INDEX($C$1:$C$101,MATCH(0,COUNTIF($J$1:J66,$C$1:$C$101),0)),"")</f>
        <v/>
      </c>
      <c r="K67" s="241" t="e">
        <f>IF(J67="",NA(),IF(SUMIF(C:C,'Aide budget'!J67,F:F)=0,NA(),SUMIF(C:C,'Aide budget'!J67,F:F)))</f>
        <v>#N/A</v>
      </c>
      <c r="N67" s="242" t="str" cm="1">
        <f t="array" ref="N67">IFERROR(INDEX($E$1:$E$101,MATCH(0,COUNTIF($N$1:N66,$E$1:$E$101),0)),"")</f>
        <v/>
      </c>
      <c r="O67" s="241" t="e">
        <f t="shared" ref="O67:O101" si="3">IF(N67="",#N/A,IF(SUMIF(E:E,N67,F:F)=0,0,SUMIF(E:E,N67,F:F)))</f>
        <v>#N/A</v>
      </c>
      <c r="W67" s="242" t="str">
        <f>IF('Saisie Budget-Investissement'!M73="","",'Saisie Budget-Investissement'!M73)</f>
        <v/>
      </c>
      <c r="X67" s="242" t="e">
        <f>INDEX('Liste Classe d''actifs'!$A$8:$A$37, MATCH(W67,'Liste Classe d''actifs'!$B$8:$B$37,0))</f>
        <v>#N/A</v>
      </c>
      <c r="Y67" s="242" t="str">
        <f>IF(W67="","",'Saisie Budget-Investissement'!Q73)</f>
        <v/>
      </c>
      <c r="Z67" s="242" t="str">
        <f>IF(W67="","",'Saisie Budget-Investissement'!R73)</f>
        <v/>
      </c>
    </row>
    <row r="68" spans="3:26">
      <c r="C68" s="242" t="str">
        <f>IF(AND($A$1=1,'Saisie Budget-Investissement'!A74&lt;&gt;""),'Saisie Budget-Investissement'!A74,IF(AND($A$1=2,'Saisie Budget-Investissement'!G74&lt;&gt;""),'Saisie Budget-Investissement'!G74,IF('Saisie Budget-Investissement'!M74&lt;&gt;"",'Saisie Budget-Investissement'!M74,"")))</f>
        <v/>
      </c>
      <c r="D68" s="242" t="str">
        <f>IF(C68="","",IF($A$1=1,'Saisie Budget-Investissement'!B74,IF($A$1=2,'Saisie Budget-Investissement'!H74,'Saisie Budget-Investissement'!O74)))</f>
        <v/>
      </c>
      <c r="E68" s="242" t="str">
        <f>IF(C68="","",IF($A$1=1,'Saisie Budget-Investissement'!C74,IF($A$1=2,'Saisie Budget-Investissement'!I74,'Saisie Budget-Investissement'!P74)))</f>
        <v/>
      </c>
      <c r="F68" s="242" t="str">
        <f>IF(C68="","",IF($A$1=1,'Saisie Budget-Investissement'!D74,IF($A$1=2,'Saisie Budget-Investissement'!J74,'Saisie Budget-Investissement'!Q74)))</f>
        <v/>
      </c>
      <c r="G68" s="242" t="str">
        <f>IF(C68="","",IF($A$1=1,'Saisie Budget-Investissement'!E74,IF($A$1=2,'Saisie Budget-Investissement'!K74,'Saisie Budget-Investissement'!R74)))</f>
        <v/>
      </c>
      <c r="J68" s="242" t="str" cm="1">
        <f t="array" ref="J68">IFERROR(INDEX($C$1:$C$101,MATCH(0,COUNTIF($J$1:J67,$C$1:$C$101),0)),"")</f>
        <v/>
      </c>
      <c r="K68" s="241" t="e">
        <f>IF(J68="",NA(),IF(SUMIF(C:C,'Aide budget'!J68,F:F)=0,NA(),SUMIF(C:C,'Aide budget'!J68,F:F)))</f>
        <v>#N/A</v>
      </c>
      <c r="N68" s="242" t="str" cm="1">
        <f t="array" ref="N68">IFERROR(INDEX($E$1:$E$101,MATCH(0,COUNTIF($N$1:N67,$E$1:$E$101),0)),"")</f>
        <v/>
      </c>
      <c r="O68" s="241" t="e">
        <f t="shared" si="3"/>
        <v>#N/A</v>
      </c>
      <c r="W68" s="242" t="str">
        <f>IF('Saisie Budget-Investissement'!M74="","",'Saisie Budget-Investissement'!M74)</f>
        <v/>
      </c>
      <c r="X68" s="242" t="e">
        <f>INDEX('Liste Classe d''actifs'!$A$8:$A$37, MATCH(W68,'Liste Classe d''actifs'!$B$8:$B$37,0))</f>
        <v>#N/A</v>
      </c>
      <c r="Y68" s="242" t="str">
        <f>IF(W68="","",'Saisie Budget-Investissement'!Q74)</f>
        <v/>
      </c>
      <c r="Z68" s="242" t="str">
        <f>IF(W68="","",'Saisie Budget-Investissement'!R74)</f>
        <v/>
      </c>
    </row>
    <row r="69" spans="3:26">
      <c r="C69" s="242" t="str">
        <f>IF(AND($A$1=1,'Saisie Budget-Investissement'!A75&lt;&gt;""),'Saisie Budget-Investissement'!A75,IF(AND($A$1=2,'Saisie Budget-Investissement'!G75&lt;&gt;""),'Saisie Budget-Investissement'!G75,IF('Saisie Budget-Investissement'!M75&lt;&gt;"",'Saisie Budget-Investissement'!M75,"")))</f>
        <v/>
      </c>
      <c r="D69" s="242" t="str">
        <f>IF(C69="","",IF($A$1=1,'Saisie Budget-Investissement'!B75,IF($A$1=2,'Saisie Budget-Investissement'!H75,'Saisie Budget-Investissement'!O75)))</f>
        <v/>
      </c>
      <c r="E69" s="242" t="str">
        <f>IF(C69="","",IF($A$1=1,'Saisie Budget-Investissement'!C75,IF($A$1=2,'Saisie Budget-Investissement'!I75,'Saisie Budget-Investissement'!P75)))</f>
        <v/>
      </c>
      <c r="F69" s="242" t="str">
        <f>IF(C69="","",IF($A$1=1,'Saisie Budget-Investissement'!D75,IF($A$1=2,'Saisie Budget-Investissement'!J75,'Saisie Budget-Investissement'!Q75)))</f>
        <v/>
      </c>
      <c r="G69" s="242" t="str">
        <f>IF(C69="","",IF($A$1=1,'Saisie Budget-Investissement'!E75,IF($A$1=2,'Saisie Budget-Investissement'!K75,'Saisie Budget-Investissement'!R75)))</f>
        <v/>
      </c>
      <c r="J69" s="242" t="str" cm="1">
        <f t="array" ref="J69">IFERROR(INDEX($C$1:$C$101,MATCH(0,COUNTIF($J$1:J68,$C$1:$C$101),0)),"")</f>
        <v/>
      </c>
      <c r="K69" s="241" t="e">
        <f>IF(J69="",NA(),IF(SUMIF(C:C,'Aide budget'!J69,F:F)=0,NA(),SUMIF(C:C,'Aide budget'!J69,F:F)))</f>
        <v>#N/A</v>
      </c>
      <c r="N69" s="242" t="str" cm="1">
        <f t="array" ref="N69">IFERROR(INDEX($E$1:$E$101,MATCH(0,COUNTIF($N$1:N68,$E$1:$E$101),0)),"")</f>
        <v/>
      </c>
      <c r="O69" s="241" t="e">
        <f t="shared" si="3"/>
        <v>#N/A</v>
      </c>
      <c r="W69" s="242" t="str">
        <f>IF('Saisie Budget-Investissement'!M75="","",'Saisie Budget-Investissement'!M75)</f>
        <v/>
      </c>
      <c r="X69" s="242" t="e">
        <f>INDEX('Liste Classe d''actifs'!$A$8:$A$37, MATCH(W69,'Liste Classe d''actifs'!$B$8:$B$37,0))</f>
        <v>#N/A</v>
      </c>
      <c r="Y69" s="242" t="str">
        <f>IF(W69="","",'Saisie Budget-Investissement'!Q75)</f>
        <v/>
      </c>
      <c r="Z69" s="242" t="str">
        <f>IF(W69="","",'Saisie Budget-Investissement'!R75)</f>
        <v/>
      </c>
    </row>
    <row r="70" spans="3:26">
      <c r="C70" s="242" t="str">
        <f>IF(AND($A$1=1,'Saisie Budget-Investissement'!A76&lt;&gt;""),'Saisie Budget-Investissement'!A76,IF(AND($A$1=2,'Saisie Budget-Investissement'!G76&lt;&gt;""),'Saisie Budget-Investissement'!G76,IF('Saisie Budget-Investissement'!M76&lt;&gt;"",'Saisie Budget-Investissement'!M76,"")))</f>
        <v/>
      </c>
      <c r="D70" s="242" t="str">
        <f>IF(C70="","",IF($A$1=1,'Saisie Budget-Investissement'!B76,IF($A$1=2,'Saisie Budget-Investissement'!H76,'Saisie Budget-Investissement'!O76)))</f>
        <v/>
      </c>
      <c r="E70" s="242" t="str">
        <f>IF(C70="","",IF($A$1=1,'Saisie Budget-Investissement'!C76,IF($A$1=2,'Saisie Budget-Investissement'!I76,'Saisie Budget-Investissement'!P76)))</f>
        <v/>
      </c>
      <c r="F70" s="242" t="str">
        <f>IF(C70="","",IF($A$1=1,'Saisie Budget-Investissement'!D76,IF($A$1=2,'Saisie Budget-Investissement'!J76,'Saisie Budget-Investissement'!Q76)))</f>
        <v/>
      </c>
      <c r="G70" s="242" t="str">
        <f>IF(C70="","",IF($A$1=1,'Saisie Budget-Investissement'!E76,IF($A$1=2,'Saisie Budget-Investissement'!K76,'Saisie Budget-Investissement'!R76)))</f>
        <v/>
      </c>
      <c r="J70" s="242" t="str" cm="1">
        <f t="array" ref="J70">IFERROR(INDEX($C$1:$C$101,MATCH(0,COUNTIF($J$1:J69,$C$1:$C$101),0)),"")</f>
        <v/>
      </c>
      <c r="K70" s="241" t="e">
        <f>IF(J70="",NA(),IF(SUMIF(C:C,'Aide budget'!J70,F:F)=0,NA(),SUMIF(C:C,'Aide budget'!J70,F:F)))</f>
        <v>#N/A</v>
      </c>
      <c r="N70" s="242" t="str" cm="1">
        <f t="array" ref="N70">IFERROR(INDEX($E$1:$E$101,MATCH(0,COUNTIF($N$1:N69,$E$1:$E$101),0)),"")</f>
        <v/>
      </c>
      <c r="O70" s="241" t="e">
        <f t="shared" si="3"/>
        <v>#N/A</v>
      </c>
      <c r="W70" s="242" t="str">
        <f>IF('Saisie Budget-Investissement'!M76="","",'Saisie Budget-Investissement'!M76)</f>
        <v/>
      </c>
      <c r="X70" s="242" t="e">
        <f>INDEX('Liste Classe d''actifs'!$A$8:$A$37, MATCH(W70,'Liste Classe d''actifs'!$B$8:$B$37,0))</f>
        <v>#N/A</v>
      </c>
      <c r="Y70" s="242" t="str">
        <f>IF(W70="","",'Saisie Budget-Investissement'!Q76)</f>
        <v/>
      </c>
      <c r="Z70" s="242" t="str">
        <f>IF(W70="","",'Saisie Budget-Investissement'!R76)</f>
        <v/>
      </c>
    </row>
    <row r="71" spans="3:26">
      <c r="C71" s="242" t="str">
        <f>IF(AND($A$1=1,'Saisie Budget-Investissement'!A77&lt;&gt;""),'Saisie Budget-Investissement'!A77,IF(AND($A$1=2,'Saisie Budget-Investissement'!G77&lt;&gt;""),'Saisie Budget-Investissement'!G77,IF('Saisie Budget-Investissement'!M77&lt;&gt;"",'Saisie Budget-Investissement'!M77,"")))</f>
        <v/>
      </c>
      <c r="D71" s="242" t="str">
        <f>IF(C71="","",IF($A$1=1,'Saisie Budget-Investissement'!B77,IF($A$1=2,'Saisie Budget-Investissement'!H77,'Saisie Budget-Investissement'!O77)))</f>
        <v/>
      </c>
      <c r="E71" s="242" t="str">
        <f>IF(C71="","",IF($A$1=1,'Saisie Budget-Investissement'!C77,IF($A$1=2,'Saisie Budget-Investissement'!I77,'Saisie Budget-Investissement'!P77)))</f>
        <v/>
      </c>
      <c r="F71" s="242" t="str">
        <f>IF(C71="","",IF($A$1=1,'Saisie Budget-Investissement'!D77,IF($A$1=2,'Saisie Budget-Investissement'!J77,'Saisie Budget-Investissement'!Q77)))</f>
        <v/>
      </c>
      <c r="G71" s="242" t="str">
        <f>IF(C71="","",IF($A$1=1,'Saisie Budget-Investissement'!E77,IF($A$1=2,'Saisie Budget-Investissement'!K77,'Saisie Budget-Investissement'!R77)))</f>
        <v/>
      </c>
      <c r="J71" s="242" t="str" cm="1">
        <f t="array" ref="J71">IFERROR(INDEX($C$1:$C$101,MATCH(0,COUNTIF($J$1:J70,$C$1:$C$101),0)),"")</f>
        <v/>
      </c>
      <c r="K71" s="241" t="e">
        <f>IF(J71="",NA(),IF(SUMIF(C:C,'Aide budget'!J71,F:F)=0,NA(),SUMIF(C:C,'Aide budget'!J71,F:F)))</f>
        <v>#N/A</v>
      </c>
      <c r="N71" s="242" t="str" cm="1">
        <f t="array" ref="N71">IFERROR(INDEX($E$1:$E$101,MATCH(0,COUNTIF($N$1:N70,$E$1:$E$101),0)),"")</f>
        <v/>
      </c>
      <c r="O71" s="241" t="e">
        <f t="shared" si="3"/>
        <v>#N/A</v>
      </c>
      <c r="W71" s="242" t="str">
        <f>IF('Saisie Budget-Investissement'!M77="","",'Saisie Budget-Investissement'!M77)</f>
        <v/>
      </c>
      <c r="X71" s="242" t="e">
        <f>INDEX('Liste Classe d''actifs'!$A$8:$A$37, MATCH(W71,'Liste Classe d''actifs'!$B$8:$B$37,0))</f>
        <v>#N/A</v>
      </c>
      <c r="Y71" s="242" t="str">
        <f>IF(W71="","",'Saisie Budget-Investissement'!Q77)</f>
        <v/>
      </c>
      <c r="Z71" s="242" t="str">
        <f>IF(W71="","",'Saisie Budget-Investissement'!R77)</f>
        <v/>
      </c>
    </row>
    <row r="72" spans="3:26">
      <c r="C72" s="242" t="str">
        <f>IF(AND($A$1=1,'Saisie Budget-Investissement'!A78&lt;&gt;""),'Saisie Budget-Investissement'!A78,IF(AND($A$1=2,'Saisie Budget-Investissement'!G78&lt;&gt;""),'Saisie Budget-Investissement'!G78,IF('Saisie Budget-Investissement'!M78&lt;&gt;"",'Saisie Budget-Investissement'!M78,"")))</f>
        <v/>
      </c>
      <c r="D72" s="242" t="str">
        <f>IF(C72="","",IF($A$1=1,'Saisie Budget-Investissement'!B78,IF($A$1=2,'Saisie Budget-Investissement'!H78,'Saisie Budget-Investissement'!O78)))</f>
        <v/>
      </c>
      <c r="E72" s="242" t="str">
        <f>IF(C72="","",IF($A$1=1,'Saisie Budget-Investissement'!C78,IF($A$1=2,'Saisie Budget-Investissement'!I78,'Saisie Budget-Investissement'!P78)))</f>
        <v/>
      </c>
      <c r="F72" s="242" t="str">
        <f>IF(C72="","",IF($A$1=1,'Saisie Budget-Investissement'!D78,IF($A$1=2,'Saisie Budget-Investissement'!J78,'Saisie Budget-Investissement'!Q78)))</f>
        <v/>
      </c>
      <c r="G72" s="242" t="str">
        <f>IF(C72="","",IF($A$1=1,'Saisie Budget-Investissement'!E78,IF($A$1=2,'Saisie Budget-Investissement'!K78,'Saisie Budget-Investissement'!R78)))</f>
        <v/>
      </c>
      <c r="J72" s="242" t="str" cm="1">
        <f t="array" ref="J72">IFERROR(INDEX($C$1:$C$101,MATCH(0,COUNTIF($J$1:J71,$C$1:$C$101),0)),"")</f>
        <v/>
      </c>
      <c r="K72" s="241" t="e">
        <f>IF(J72="",NA(),IF(SUMIF(C:C,'Aide budget'!J72,F:F)=0,NA(),SUMIF(C:C,'Aide budget'!J72,F:F)))</f>
        <v>#N/A</v>
      </c>
      <c r="N72" s="242" t="str" cm="1">
        <f t="array" ref="N72">IFERROR(INDEX($E$1:$E$101,MATCH(0,COUNTIF($N$1:N71,$E$1:$E$101),0)),"")</f>
        <v/>
      </c>
      <c r="O72" s="241" t="e">
        <f t="shared" si="3"/>
        <v>#N/A</v>
      </c>
      <c r="W72" s="242" t="str">
        <f>IF('Saisie Budget-Investissement'!M78="","",'Saisie Budget-Investissement'!M78)</f>
        <v/>
      </c>
      <c r="X72" s="242" t="e">
        <f>INDEX('Liste Classe d''actifs'!$A$8:$A$37, MATCH(W72,'Liste Classe d''actifs'!$B$8:$B$37,0))</f>
        <v>#N/A</v>
      </c>
      <c r="Y72" s="242" t="str">
        <f>IF(W72="","",'Saisie Budget-Investissement'!Q78)</f>
        <v/>
      </c>
      <c r="Z72" s="242" t="str">
        <f>IF(W72="","",'Saisie Budget-Investissement'!R78)</f>
        <v/>
      </c>
    </row>
    <row r="73" spans="3:26">
      <c r="C73" s="242" t="str">
        <f>IF(AND($A$1=1,'Saisie Budget-Investissement'!A79&lt;&gt;""),'Saisie Budget-Investissement'!A79,IF(AND($A$1=2,'Saisie Budget-Investissement'!G79&lt;&gt;""),'Saisie Budget-Investissement'!G79,IF('Saisie Budget-Investissement'!M79&lt;&gt;"",'Saisie Budget-Investissement'!M79,"")))</f>
        <v/>
      </c>
      <c r="D73" s="242" t="str">
        <f>IF(C73="","",IF($A$1=1,'Saisie Budget-Investissement'!B79,IF($A$1=2,'Saisie Budget-Investissement'!H79,'Saisie Budget-Investissement'!O79)))</f>
        <v/>
      </c>
      <c r="E73" s="242" t="str">
        <f>IF(C73="","",IF($A$1=1,'Saisie Budget-Investissement'!C79,IF($A$1=2,'Saisie Budget-Investissement'!I79,'Saisie Budget-Investissement'!P79)))</f>
        <v/>
      </c>
      <c r="F73" s="242" t="str">
        <f>IF(C73="","",IF($A$1=1,'Saisie Budget-Investissement'!D79,IF($A$1=2,'Saisie Budget-Investissement'!J79,'Saisie Budget-Investissement'!Q79)))</f>
        <v/>
      </c>
      <c r="G73" s="242" t="str">
        <f>IF(C73="","",IF($A$1=1,'Saisie Budget-Investissement'!E79,IF($A$1=2,'Saisie Budget-Investissement'!K79,'Saisie Budget-Investissement'!R79)))</f>
        <v/>
      </c>
      <c r="J73" s="242" t="str" cm="1">
        <f t="array" ref="J73">IFERROR(INDEX($C$1:$C$101,MATCH(0,COUNTIF($J$1:J72,$C$1:$C$101),0)),"")</f>
        <v/>
      </c>
      <c r="K73" s="241" t="e">
        <f>IF(J73="",NA(),IF(SUMIF(C:C,'Aide budget'!J73,F:F)=0,NA(),SUMIF(C:C,'Aide budget'!J73,F:F)))</f>
        <v>#N/A</v>
      </c>
      <c r="N73" s="242" t="str" cm="1">
        <f t="array" ref="N73">IFERROR(INDEX($E$1:$E$101,MATCH(0,COUNTIF($N$1:N72,$E$1:$E$101),0)),"")</f>
        <v/>
      </c>
      <c r="O73" s="241" t="e">
        <f t="shared" si="3"/>
        <v>#N/A</v>
      </c>
      <c r="W73" s="242" t="str">
        <f>IF('Saisie Budget-Investissement'!M79="","",'Saisie Budget-Investissement'!M79)</f>
        <v/>
      </c>
      <c r="X73" s="242" t="e">
        <f>INDEX('Liste Classe d''actifs'!$A$8:$A$37, MATCH(W73,'Liste Classe d''actifs'!$B$8:$B$37,0))</f>
        <v>#N/A</v>
      </c>
      <c r="Y73" s="242" t="str">
        <f>IF(W73="","",'Saisie Budget-Investissement'!Q79)</f>
        <v/>
      </c>
      <c r="Z73" s="242" t="str">
        <f>IF(W73="","",'Saisie Budget-Investissement'!R79)</f>
        <v/>
      </c>
    </row>
    <row r="74" spans="3:26">
      <c r="C74" s="242" t="str">
        <f>IF(AND($A$1=1,'Saisie Budget-Investissement'!A80&lt;&gt;""),'Saisie Budget-Investissement'!A80,IF(AND($A$1=2,'Saisie Budget-Investissement'!G80&lt;&gt;""),'Saisie Budget-Investissement'!G80,IF('Saisie Budget-Investissement'!M80&lt;&gt;"",'Saisie Budget-Investissement'!M80,"")))</f>
        <v/>
      </c>
      <c r="D74" s="242" t="str">
        <f>IF(C74="","",IF($A$1=1,'Saisie Budget-Investissement'!B80,IF($A$1=2,'Saisie Budget-Investissement'!H80,'Saisie Budget-Investissement'!O80)))</f>
        <v/>
      </c>
      <c r="E74" s="242" t="str">
        <f>IF(C74="","",IF($A$1=1,'Saisie Budget-Investissement'!C80,IF($A$1=2,'Saisie Budget-Investissement'!I80,'Saisie Budget-Investissement'!P80)))</f>
        <v/>
      </c>
      <c r="F74" s="242" t="str">
        <f>IF(C74="","",IF($A$1=1,'Saisie Budget-Investissement'!D80,IF($A$1=2,'Saisie Budget-Investissement'!J80,'Saisie Budget-Investissement'!Q80)))</f>
        <v/>
      </c>
      <c r="G74" s="242" t="str">
        <f>IF(C74="","",IF($A$1=1,'Saisie Budget-Investissement'!E80,IF($A$1=2,'Saisie Budget-Investissement'!K80,'Saisie Budget-Investissement'!R80)))</f>
        <v/>
      </c>
      <c r="J74" s="242" t="str" cm="1">
        <f t="array" ref="J74">IFERROR(INDEX($C$1:$C$101,MATCH(0,COUNTIF($J$1:J73,$C$1:$C$101),0)),"")</f>
        <v/>
      </c>
      <c r="K74" s="241" t="e">
        <f>IF(J74="",NA(),IF(SUMIF(C:C,'Aide budget'!J74,F:F)=0,NA(),SUMIF(C:C,'Aide budget'!J74,F:F)))</f>
        <v>#N/A</v>
      </c>
      <c r="N74" s="242" t="str" cm="1">
        <f t="array" ref="N74">IFERROR(INDEX($E$1:$E$101,MATCH(0,COUNTIF($N$1:N73,$E$1:$E$101),0)),"")</f>
        <v/>
      </c>
      <c r="O74" s="241" t="e">
        <f t="shared" si="3"/>
        <v>#N/A</v>
      </c>
      <c r="W74" s="242" t="str">
        <f>IF('Saisie Budget-Investissement'!M80="","",'Saisie Budget-Investissement'!M80)</f>
        <v/>
      </c>
      <c r="X74" s="242" t="e">
        <f>INDEX('Liste Classe d''actifs'!$A$8:$A$37, MATCH(W74,'Liste Classe d''actifs'!$B$8:$B$37,0))</f>
        <v>#N/A</v>
      </c>
      <c r="Y74" s="242" t="str">
        <f>IF(W74="","",'Saisie Budget-Investissement'!Q80)</f>
        <v/>
      </c>
      <c r="Z74" s="242" t="str">
        <f>IF(W74="","",'Saisie Budget-Investissement'!R80)</f>
        <v/>
      </c>
    </row>
    <row r="75" spans="3:26">
      <c r="C75" s="242" t="str">
        <f>IF(AND($A$1=1,'Saisie Budget-Investissement'!A81&lt;&gt;""),'Saisie Budget-Investissement'!A81,IF(AND($A$1=2,'Saisie Budget-Investissement'!G81&lt;&gt;""),'Saisie Budget-Investissement'!G81,IF('Saisie Budget-Investissement'!M81&lt;&gt;"",'Saisie Budget-Investissement'!M81,"")))</f>
        <v/>
      </c>
      <c r="D75" s="242" t="str">
        <f>IF(C75="","",IF($A$1=1,'Saisie Budget-Investissement'!B81,IF($A$1=2,'Saisie Budget-Investissement'!H81,'Saisie Budget-Investissement'!O81)))</f>
        <v/>
      </c>
      <c r="E75" s="242" t="str">
        <f>IF(C75="","",IF($A$1=1,'Saisie Budget-Investissement'!C81,IF($A$1=2,'Saisie Budget-Investissement'!I81,'Saisie Budget-Investissement'!P81)))</f>
        <v/>
      </c>
      <c r="F75" s="242" t="str">
        <f>IF(C75="","",IF($A$1=1,'Saisie Budget-Investissement'!D81,IF($A$1=2,'Saisie Budget-Investissement'!J81,'Saisie Budget-Investissement'!Q81)))</f>
        <v/>
      </c>
      <c r="G75" s="242" t="str">
        <f>IF(C75="","",IF($A$1=1,'Saisie Budget-Investissement'!E81,IF($A$1=2,'Saisie Budget-Investissement'!K81,'Saisie Budget-Investissement'!R81)))</f>
        <v/>
      </c>
      <c r="J75" s="242" t="str" cm="1">
        <f t="array" ref="J75">IFERROR(INDEX($C$1:$C$101,MATCH(0,COUNTIF($J$1:J74,$C$1:$C$101),0)),"")</f>
        <v/>
      </c>
      <c r="K75" s="241" t="e">
        <f>IF(J75="",NA(),IF(SUMIF(C:C,'Aide budget'!J75,F:F)=0,NA(),SUMIF(C:C,'Aide budget'!J75,F:F)))</f>
        <v>#N/A</v>
      </c>
      <c r="N75" s="242" t="str" cm="1">
        <f t="array" ref="N75">IFERROR(INDEX($E$1:$E$101,MATCH(0,COUNTIF($N$1:N74,$E$1:$E$101),0)),"")</f>
        <v/>
      </c>
      <c r="O75" s="241" t="e">
        <f t="shared" si="3"/>
        <v>#N/A</v>
      </c>
      <c r="W75" s="242" t="str">
        <f>IF('Saisie Budget-Investissement'!M81="","",'Saisie Budget-Investissement'!M81)</f>
        <v/>
      </c>
      <c r="X75" s="242" t="e">
        <f>INDEX('Liste Classe d''actifs'!$A$8:$A$37, MATCH(W75,'Liste Classe d''actifs'!$B$8:$B$37,0))</f>
        <v>#N/A</v>
      </c>
      <c r="Y75" s="242" t="str">
        <f>IF(W75="","",'Saisie Budget-Investissement'!Q81)</f>
        <v/>
      </c>
      <c r="Z75" s="242" t="str">
        <f>IF(W75="","",'Saisie Budget-Investissement'!R81)</f>
        <v/>
      </c>
    </row>
    <row r="76" spans="3:26">
      <c r="C76" s="242" t="str">
        <f>IF(AND($A$1=1,'Saisie Budget-Investissement'!A82&lt;&gt;""),'Saisie Budget-Investissement'!A82,IF(AND($A$1=2,'Saisie Budget-Investissement'!G82&lt;&gt;""),'Saisie Budget-Investissement'!G82,IF('Saisie Budget-Investissement'!M82&lt;&gt;"",'Saisie Budget-Investissement'!M82,"")))</f>
        <v/>
      </c>
      <c r="D76" s="242" t="str">
        <f>IF(C76="","",IF($A$1=1,'Saisie Budget-Investissement'!B82,IF($A$1=2,'Saisie Budget-Investissement'!H82,'Saisie Budget-Investissement'!O82)))</f>
        <v/>
      </c>
      <c r="E76" s="242" t="str">
        <f>IF(C76="","",IF($A$1=1,'Saisie Budget-Investissement'!C82,IF($A$1=2,'Saisie Budget-Investissement'!I82,'Saisie Budget-Investissement'!P82)))</f>
        <v/>
      </c>
      <c r="F76" s="242" t="str">
        <f>IF(C76="","",IF($A$1=1,'Saisie Budget-Investissement'!D82,IF($A$1=2,'Saisie Budget-Investissement'!J82,'Saisie Budget-Investissement'!Q82)))</f>
        <v/>
      </c>
      <c r="G76" s="242" t="str">
        <f>IF(C76="","",IF($A$1=1,'Saisie Budget-Investissement'!E82,IF($A$1=2,'Saisie Budget-Investissement'!K82,'Saisie Budget-Investissement'!R82)))</f>
        <v/>
      </c>
      <c r="J76" s="242" t="str" cm="1">
        <f t="array" ref="J76">IFERROR(INDEX($C$1:$C$101,MATCH(0,COUNTIF($J$1:J75,$C$1:$C$101),0)),"")</f>
        <v/>
      </c>
      <c r="K76" s="241" t="e">
        <f>IF(J76="",NA(),IF(SUMIF(C:C,'Aide budget'!J76,F:F)=0,NA(),SUMIF(C:C,'Aide budget'!J76,F:F)))</f>
        <v>#N/A</v>
      </c>
      <c r="N76" s="242" t="str" cm="1">
        <f t="array" ref="N76">IFERROR(INDEX($E$1:$E$101,MATCH(0,COUNTIF($N$1:N75,$E$1:$E$101),0)),"")</f>
        <v/>
      </c>
      <c r="O76" s="241" t="e">
        <f t="shared" si="3"/>
        <v>#N/A</v>
      </c>
      <c r="W76" s="242" t="str">
        <f>IF('Saisie Budget-Investissement'!M82="","",'Saisie Budget-Investissement'!M82)</f>
        <v/>
      </c>
      <c r="X76" s="242" t="e">
        <f>INDEX('Liste Classe d''actifs'!$A$8:$A$37, MATCH(W76,'Liste Classe d''actifs'!$B$8:$B$37,0))</f>
        <v>#N/A</v>
      </c>
      <c r="Y76" s="242" t="str">
        <f>IF(W76="","",'Saisie Budget-Investissement'!Q82)</f>
        <v/>
      </c>
      <c r="Z76" s="242" t="str">
        <f>IF(W76="","",'Saisie Budget-Investissement'!R82)</f>
        <v/>
      </c>
    </row>
    <row r="77" spans="3:26">
      <c r="C77" s="242" t="str">
        <f>IF(AND($A$1=1,'Saisie Budget-Investissement'!A83&lt;&gt;""),'Saisie Budget-Investissement'!A83,IF(AND($A$1=2,'Saisie Budget-Investissement'!G83&lt;&gt;""),'Saisie Budget-Investissement'!G83,IF('Saisie Budget-Investissement'!M83&lt;&gt;"",'Saisie Budget-Investissement'!M83,"")))</f>
        <v/>
      </c>
      <c r="D77" s="242" t="str">
        <f>IF(C77="","",IF($A$1=1,'Saisie Budget-Investissement'!B83,IF($A$1=2,'Saisie Budget-Investissement'!H83,'Saisie Budget-Investissement'!O83)))</f>
        <v/>
      </c>
      <c r="E77" s="242" t="str">
        <f>IF(C77="","",IF($A$1=1,'Saisie Budget-Investissement'!C83,IF($A$1=2,'Saisie Budget-Investissement'!I83,'Saisie Budget-Investissement'!P83)))</f>
        <v/>
      </c>
      <c r="F77" s="242" t="str">
        <f>IF(C77="","",IF($A$1=1,'Saisie Budget-Investissement'!D83,IF($A$1=2,'Saisie Budget-Investissement'!J83,'Saisie Budget-Investissement'!Q83)))</f>
        <v/>
      </c>
      <c r="G77" s="242" t="str">
        <f>IF(C77="","",IF($A$1=1,'Saisie Budget-Investissement'!E83,IF($A$1=2,'Saisie Budget-Investissement'!K83,'Saisie Budget-Investissement'!R83)))</f>
        <v/>
      </c>
      <c r="J77" s="242" t="str" cm="1">
        <f t="array" ref="J77">IFERROR(INDEX($C$1:$C$101,MATCH(0,COUNTIF($J$1:J76,$C$1:$C$101),0)),"")</f>
        <v/>
      </c>
      <c r="K77" s="241" t="e">
        <f>IF(J77="",NA(),IF(SUMIF(C:C,'Aide budget'!J77,F:F)=0,NA(),SUMIF(C:C,'Aide budget'!J77,F:F)))</f>
        <v>#N/A</v>
      </c>
      <c r="N77" s="242" t="str" cm="1">
        <f t="array" ref="N77">IFERROR(INDEX($E$1:$E$101,MATCH(0,COUNTIF($N$1:N76,$E$1:$E$101),0)),"")</f>
        <v/>
      </c>
      <c r="O77" s="241" t="e">
        <f t="shared" si="3"/>
        <v>#N/A</v>
      </c>
      <c r="W77" s="242" t="str">
        <f>IF('Saisie Budget-Investissement'!M83="","",'Saisie Budget-Investissement'!M83)</f>
        <v/>
      </c>
      <c r="X77" s="242" t="e">
        <f>INDEX('Liste Classe d''actifs'!$A$8:$A$37, MATCH(W77,'Liste Classe d''actifs'!$B$8:$B$37,0))</f>
        <v>#N/A</v>
      </c>
      <c r="Y77" s="242" t="str">
        <f>IF(W77="","",'Saisie Budget-Investissement'!Q83)</f>
        <v/>
      </c>
      <c r="Z77" s="242" t="str">
        <f>IF(W77="","",'Saisie Budget-Investissement'!R83)</f>
        <v/>
      </c>
    </row>
    <row r="78" spans="3:26">
      <c r="C78" s="242" t="str">
        <f>IF(AND($A$1=1,'Saisie Budget-Investissement'!A84&lt;&gt;""),'Saisie Budget-Investissement'!A84,IF(AND($A$1=2,'Saisie Budget-Investissement'!G84&lt;&gt;""),'Saisie Budget-Investissement'!G84,IF('Saisie Budget-Investissement'!M84&lt;&gt;"",'Saisie Budget-Investissement'!M84,"")))</f>
        <v/>
      </c>
      <c r="D78" s="242" t="str">
        <f>IF(C78="","",IF($A$1=1,'Saisie Budget-Investissement'!B84,IF($A$1=2,'Saisie Budget-Investissement'!H84,'Saisie Budget-Investissement'!O84)))</f>
        <v/>
      </c>
      <c r="E78" s="242" t="str">
        <f>IF(C78="","",IF($A$1=1,'Saisie Budget-Investissement'!C84,IF($A$1=2,'Saisie Budget-Investissement'!I84,'Saisie Budget-Investissement'!P84)))</f>
        <v/>
      </c>
      <c r="F78" s="242" t="str">
        <f>IF(C78="","",IF($A$1=1,'Saisie Budget-Investissement'!D84,IF($A$1=2,'Saisie Budget-Investissement'!J84,'Saisie Budget-Investissement'!Q84)))</f>
        <v/>
      </c>
      <c r="G78" s="242" t="str">
        <f>IF(C78="","",IF($A$1=1,'Saisie Budget-Investissement'!E84,IF($A$1=2,'Saisie Budget-Investissement'!K84,'Saisie Budget-Investissement'!R84)))</f>
        <v/>
      </c>
      <c r="J78" s="242" t="str" cm="1">
        <f t="array" ref="J78">IFERROR(INDEX($C$1:$C$101,MATCH(0,COUNTIF($J$1:J77,$C$1:$C$101),0)),"")</f>
        <v/>
      </c>
      <c r="K78" s="241" t="e">
        <f>IF(J78="",NA(),IF(SUMIF(C:C,'Aide budget'!J78,F:F)=0,NA(),SUMIF(C:C,'Aide budget'!J78,F:F)))</f>
        <v>#N/A</v>
      </c>
      <c r="N78" s="242" t="str" cm="1">
        <f t="array" ref="N78">IFERROR(INDEX($E$1:$E$101,MATCH(0,COUNTIF($N$1:N77,$E$1:$E$101),0)),"")</f>
        <v/>
      </c>
      <c r="O78" s="241" t="e">
        <f t="shared" si="3"/>
        <v>#N/A</v>
      </c>
      <c r="W78" s="242" t="str">
        <f>IF('Saisie Budget-Investissement'!M84="","",'Saisie Budget-Investissement'!M84)</f>
        <v/>
      </c>
      <c r="X78" s="242" t="e">
        <f>INDEX('Liste Classe d''actifs'!$A$8:$A$37, MATCH(W78,'Liste Classe d''actifs'!$B$8:$B$37,0))</f>
        <v>#N/A</v>
      </c>
      <c r="Y78" s="242" t="str">
        <f>IF(W78="","",'Saisie Budget-Investissement'!Q84)</f>
        <v/>
      </c>
      <c r="Z78" s="242" t="str">
        <f>IF(W78="","",'Saisie Budget-Investissement'!R84)</f>
        <v/>
      </c>
    </row>
    <row r="79" spans="3:26">
      <c r="C79" s="242" t="str">
        <f>IF(AND($A$1=1,'Saisie Budget-Investissement'!A85&lt;&gt;""),'Saisie Budget-Investissement'!A85,IF(AND($A$1=2,'Saisie Budget-Investissement'!G85&lt;&gt;""),'Saisie Budget-Investissement'!G85,IF('Saisie Budget-Investissement'!M85&lt;&gt;"",'Saisie Budget-Investissement'!M85,"")))</f>
        <v/>
      </c>
      <c r="D79" s="242" t="str">
        <f>IF(C79="","",IF($A$1=1,'Saisie Budget-Investissement'!B85,IF($A$1=2,'Saisie Budget-Investissement'!H85,'Saisie Budget-Investissement'!O85)))</f>
        <v/>
      </c>
      <c r="E79" s="242" t="str">
        <f>IF(C79="","",IF($A$1=1,'Saisie Budget-Investissement'!C85,IF($A$1=2,'Saisie Budget-Investissement'!I85,'Saisie Budget-Investissement'!P85)))</f>
        <v/>
      </c>
      <c r="F79" s="242" t="str">
        <f>IF(C79="","",IF($A$1=1,'Saisie Budget-Investissement'!D85,IF($A$1=2,'Saisie Budget-Investissement'!J85,'Saisie Budget-Investissement'!Q85)))</f>
        <v/>
      </c>
      <c r="G79" s="242" t="str">
        <f>IF(C79="","",IF($A$1=1,'Saisie Budget-Investissement'!E85,IF($A$1=2,'Saisie Budget-Investissement'!K85,'Saisie Budget-Investissement'!R85)))</f>
        <v/>
      </c>
      <c r="J79" s="242" t="str" cm="1">
        <f t="array" ref="J79">IFERROR(INDEX($C$1:$C$101,MATCH(0,COUNTIF($J$1:J78,$C$1:$C$101),0)),"")</f>
        <v/>
      </c>
      <c r="K79" s="241" t="e">
        <f>IF(J79="",NA(),IF(SUMIF(C:C,'Aide budget'!J79,F:F)=0,NA(),SUMIF(C:C,'Aide budget'!J79,F:F)))</f>
        <v>#N/A</v>
      </c>
      <c r="N79" s="242" t="str" cm="1">
        <f t="array" ref="N79">IFERROR(INDEX($E$1:$E$101,MATCH(0,COUNTIF($N$1:N78,$E$1:$E$101),0)),"")</f>
        <v/>
      </c>
      <c r="O79" s="241" t="e">
        <f t="shared" si="3"/>
        <v>#N/A</v>
      </c>
      <c r="W79" s="242" t="str">
        <f>IF('Saisie Budget-Investissement'!M85="","",'Saisie Budget-Investissement'!M85)</f>
        <v/>
      </c>
      <c r="X79" s="242" t="e">
        <f>INDEX('Liste Classe d''actifs'!$A$8:$A$37, MATCH(W79,'Liste Classe d''actifs'!$B$8:$B$37,0))</f>
        <v>#N/A</v>
      </c>
      <c r="Y79" s="242" t="str">
        <f>IF(W79="","",'Saisie Budget-Investissement'!Q85)</f>
        <v/>
      </c>
      <c r="Z79" s="242" t="str">
        <f>IF(W79="","",'Saisie Budget-Investissement'!R85)</f>
        <v/>
      </c>
    </row>
    <row r="80" spans="3:26">
      <c r="C80" s="242" t="str">
        <f>IF(AND($A$1=1,'Saisie Budget-Investissement'!A86&lt;&gt;""),'Saisie Budget-Investissement'!A86,IF(AND($A$1=2,'Saisie Budget-Investissement'!G86&lt;&gt;""),'Saisie Budget-Investissement'!G86,IF('Saisie Budget-Investissement'!M86&lt;&gt;"",'Saisie Budget-Investissement'!M86,"")))</f>
        <v/>
      </c>
      <c r="D80" s="242" t="str">
        <f>IF(C80="","",IF($A$1=1,'Saisie Budget-Investissement'!B86,IF($A$1=2,'Saisie Budget-Investissement'!H86,'Saisie Budget-Investissement'!O86)))</f>
        <v/>
      </c>
      <c r="E80" s="242" t="str">
        <f>IF(C80="","",IF($A$1=1,'Saisie Budget-Investissement'!C86,IF($A$1=2,'Saisie Budget-Investissement'!I86,'Saisie Budget-Investissement'!P86)))</f>
        <v/>
      </c>
      <c r="F80" s="242" t="str">
        <f>IF(C80="","",IF($A$1=1,'Saisie Budget-Investissement'!D86,IF($A$1=2,'Saisie Budget-Investissement'!J86,'Saisie Budget-Investissement'!Q86)))</f>
        <v/>
      </c>
      <c r="G80" s="242" t="str">
        <f>IF(C80="","",IF($A$1=1,'Saisie Budget-Investissement'!E86,IF($A$1=2,'Saisie Budget-Investissement'!K86,'Saisie Budget-Investissement'!R86)))</f>
        <v/>
      </c>
      <c r="J80" s="242" t="str" cm="1">
        <f t="array" ref="J80">IFERROR(INDEX($C$1:$C$101,MATCH(0,COUNTIF($J$1:J79,$C$1:$C$101),0)),"")</f>
        <v/>
      </c>
      <c r="K80" s="241" t="e">
        <f>IF(J80="",NA(),IF(SUMIF(C:C,'Aide budget'!J80,F:F)=0,NA(),SUMIF(C:C,'Aide budget'!J80,F:F)))</f>
        <v>#N/A</v>
      </c>
      <c r="N80" s="242" t="str" cm="1">
        <f t="array" ref="N80">IFERROR(INDEX($E$1:$E$101,MATCH(0,COUNTIF($N$1:N79,$E$1:$E$101),0)),"")</f>
        <v/>
      </c>
      <c r="O80" s="241" t="e">
        <f t="shared" si="3"/>
        <v>#N/A</v>
      </c>
      <c r="W80" s="242" t="str">
        <f>IF('Saisie Budget-Investissement'!M86="","",'Saisie Budget-Investissement'!M86)</f>
        <v/>
      </c>
      <c r="X80" s="242" t="e">
        <f>INDEX('Liste Classe d''actifs'!$A$8:$A$37, MATCH(W80,'Liste Classe d''actifs'!$B$8:$B$37,0))</f>
        <v>#N/A</v>
      </c>
      <c r="Y80" s="242" t="str">
        <f>IF(W80="","",'Saisie Budget-Investissement'!Q86)</f>
        <v/>
      </c>
      <c r="Z80" s="242" t="str">
        <f>IF(W80="","",'Saisie Budget-Investissement'!R86)</f>
        <v/>
      </c>
    </row>
    <row r="81" spans="3:26">
      <c r="C81" s="242" t="str">
        <f>IF(AND($A$1=1,'Saisie Budget-Investissement'!A87&lt;&gt;""),'Saisie Budget-Investissement'!A87,IF(AND($A$1=2,'Saisie Budget-Investissement'!G87&lt;&gt;""),'Saisie Budget-Investissement'!G87,IF('Saisie Budget-Investissement'!M87&lt;&gt;"",'Saisie Budget-Investissement'!M87,"")))</f>
        <v/>
      </c>
      <c r="D81" s="242" t="str">
        <f>IF(C81="","",IF($A$1=1,'Saisie Budget-Investissement'!B87,IF($A$1=2,'Saisie Budget-Investissement'!H87,'Saisie Budget-Investissement'!O87)))</f>
        <v/>
      </c>
      <c r="E81" s="242" t="str">
        <f>IF(C81="","",IF($A$1=1,'Saisie Budget-Investissement'!C87,IF($A$1=2,'Saisie Budget-Investissement'!I87,'Saisie Budget-Investissement'!P87)))</f>
        <v/>
      </c>
      <c r="F81" s="242" t="str">
        <f>IF(C81="","",IF($A$1=1,'Saisie Budget-Investissement'!D87,IF($A$1=2,'Saisie Budget-Investissement'!J87,'Saisie Budget-Investissement'!Q87)))</f>
        <v/>
      </c>
      <c r="G81" s="242" t="str">
        <f>IF(C81="","",IF($A$1=1,'Saisie Budget-Investissement'!E87,IF($A$1=2,'Saisie Budget-Investissement'!K87,'Saisie Budget-Investissement'!R87)))</f>
        <v/>
      </c>
      <c r="J81" s="242" t="str" cm="1">
        <f t="array" ref="J81">IFERROR(INDEX($C$1:$C$101,MATCH(0,COUNTIF($J$1:J80,$C$1:$C$101),0)),"")</f>
        <v/>
      </c>
      <c r="K81" s="241" t="e">
        <f>IF(J81="",NA(),IF(SUMIF(C:C,'Aide budget'!J81,F:F)=0,NA(),SUMIF(C:C,'Aide budget'!J81,F:F)))</f>
        <v>#N/A</v>
      </c>
      <c r="N81" s="242" t="str" cm="1">
        <f t="array" ref="N81">IFERROR(INDEX($E$1:$E$101,MATCH(0,COUNTIF($N$1:N80,$E$1:$E$101),0)),"")</f>
        <v/>
      </c>
      <c r="O81" s="241" t="e">
        <f t="shared" si="3"/>
        <v>#N/A</v>
      </c>
      <c r="W81" s="242" t="str">
        <f>IF('Saisie Budget-Investissement'!M87="","",'Saisie Budget-Investissement'!M87)</f>
        <v/>
      </c>
      <c r="X81" s="242" t="e">
        <f>INDEX('Liste Classe d''actifs'!$A$8:$A$37, MATCH(W81,'Liste Classe d''actifs'!$B$8:$B$37,0))</f>
        <v>#N/A</v>
      </c>
      <c r="Y81" s="242" t="str">
        <f>IF(W81="","",'Saisie Budget-Investissement'!Q87)</f>
        <v/>
      </c>
      <c r="Z81" s="242" t="str">
        <f>IF(W81="","",'Saisie Budget-Investissement'!R87)</f>
        <v/>
      </c>
    </row>
    <row r="82" spans="3:26">
      <c r="C82" s="242" t="str">
        <f>IF(AND($A$1=1,'Saisie Budget-Investissement'!A88&lt;&gt;""),'Saisie Budget-Investissement'!A88,IF(AND($A$1=2,'Saisie Budget-Investissement'!G88&lt;&gt;""),'Saisie Budget-Investissement'!G88,IF('Saisie Budget-Investissement'!M88&lt;&gt;"",'Saisie Budget-Investissement'!M88,"")))</f>
        <v/>
      </c>
      <c r="D82" s="242" t="str">
        <f>IF(C82="","",IF($A$1=1,'Saisie Budget-Investissement'!B88,IF($A$1=2,'Saisie Budget-Investissement'!H88,'Saisie Budget-Investissement'!O88)))</f>
        <v/>
      </c>
      <c r="E82" s="242" t="str">
        <f>IF(C82="","",IF($A$1=1,'Saisie Budget-Investissement'!C88,IF($A$1=2,'Saisie Budget-Investissement'!I88,'Saisie Budget-Investissement'!P88)))</f>
        <v/>
      </c>
      <c r="F82" s="242" t="str">
        <f>IF(C82="","",IF($A$1=1,'Saisie Budget-Investissement'!D88,IF($A$1=2,'Saisie Budget-Investissement'!J88,'Saisie Budget-Investissement'!Q88)))</f>
        <v/>
      </c>
      <c r="G82" s="242" t="str">
        <f>IF(C82="","",IF($A$1=1,'Saisie Budget-Investissement'!E88,IF($A$1=2,'Saisie Budget-Investissement'!K88,'Saisie Budget-Investissement'!R88)))</f>
        <v/>
      </c>
      <c r="J82" s="242" t="str" cm="1">
        <f t="array" ref="J82">IFERROR(INDEX($C$1:$C$101,MATCH(0,COUNTIF($J$1:J81,$C$1:$C$101),0)),"")</f>
        <v/>
      </c>
      <c r="K82" s="241" t="e">
        <f>IF(J82="",NA(),IF(SUMIF(C:C,'Aide budget'!J82,F:F)=0,NA(),SUMIF(C:C,'Aide budget'!J82,F:F)))</f>
        <v>#N/A</v>
      </c>
      <c r="N82" s="242" t="str" cm="1">
        <f t="array" ref="N82">IFERROR(INDEX($E$1:$E$101,MATCH(0,COUNTIF($N$1:N81,$E$1:$E$101),0)),"")</f>
        <v/>
      </c>
      <c r="O82" s="241" t="e">
        <f t="shared" si="3"/>
        <v>#N/A</v>
      </c>
      <c r="W82" s="242" t="str">
        <f>IF('Saisie Budget-Investissement'!M88="","",'Saisie Budget-Investissement'!M88)</f>
        <v/>
      </c>
      <c r="X82" s="242" t="e">
        <f>INDEX('Liste Classe d''actifs'!$A$8:$A$37, MATCH(W82,'Liste Classe d''actifs'!$B$8:$B$37,0))</f>
        <v>#N/A</v>
      </c>
      <c r="Y82" s="242" t="str">
        <f>IF(W82="","",'Saisie Budget-Investissement'!Q88)</f>
        <v/>
      </c>
      <c r="Z82" s="242" t="str">
        <f>IF(W82="","",'Saisie Budget-Investissement'!R88)</f>
        <v/>
      </c>
    </row>
    <row r="83" spans="3:26">
      <c r="C83" s="242" t="str">
        <f>IF(AND($A$1=1,'Saisie Budget-Investissement'!A89&lt;&gt;""),'Saisie Budget-Investissement'!A89,IF(AND($A$1=2,'Saisie Budget-Investissement'!G89&lt;&gt;""),'Saisie Budget-Investissement'!G89,IF('Saisie Budget-Investissement'!M89&lt;&gt;"",'Saisie Budget-Investissement'!M89,"")))</f>
        <v/>
      </c>
      <c r="D83" s="242" t="str">
        <f>IF(C83="","",IF($A$1=1,'Saisie Budget-Investissement'!B89,IF($A$1=2,'Saisie Budget-Investissement'!H89,'Saisie Budget-Investissement'!O89)))</f>
        <v/>
      </c>
      <c r="E83" s="242" t="str">
        <f>IF(C83="","",IF($A$1=1,'Saisie Budget-Investissement'!C89,IF($A$1=2,'Saisie Budget-Investissement'!I89,'Saisie Budget-Investissement'!P89)))</f>
        <v/>
      </c>
      <c r="F83" s="242" t="str">
        <f>IF(C83="","",IF($A$1=1,'Saisie Budget-Investissement'!D89,IF($A$1=2,'Saisie Budget-Investissement'!J89,'Saisie Budget-Investissement'!Q89)))</f>
        <v/>
      </c>
      <c r="G83" s="242" t="str">
        <f>IF(C83="","",IF($A$1=1,'Saisie Budget-Investissement'!E89,IF($A$1=2,'Saisie Budget-Investissement'!K89,'Saisie Budget-Investissement'!R89)))</f>
        <v/>
      </c>
      <c r="J83" s="242" t="str" cm="1">
        <f t="array" ref="J83">IFERROR(INDEX($C$1:$C$101,MATCH(0,COUNTIF($J$1:J82,$C$1:$C$101),0)),"")</f>
        <v/>
      </c>
      <c r="K83" s="241" t="e">
        <f>IF(J83="",NA(),IF(SUMIF(C:C,'Aide budget'!J83,F:F)=0,NA(),SUMIF(C:C,'Aide budget'!J83,F:F)))</f>
        <v>#N/A</v>
      </c>
      <c r="N83" s="242" t="str" cm="1">
        <f t="array" ref="N83">IFERROR(INDEX($E$1:$E$101,MATCH(0,COUNTIF($N$1:N82,$E$1:$E$101),0)),"")</f>
        <v/>
      </c>
      <c r="O83" s="241" t="e">
        <f t="shared" si="3"/>
        <v>#N/A</v>
      </c>
      <c r="W83" s="242" t="str">
        <f>IF('Saisie Budget-Investissement'!M89="","",'Saisie Budget-Investissement'!M89)</f>
        <v/>
      </c>
      <c r="X83" s="242" t="e">
        <f>INDEX('Liste Classe d''actifs'!$A$8:$A$37, MATCH(W83,'Liste Classe d''actifs'!$B$8:$B$37,0))</f>
        <v>#N/A</v>
      </c>
      <c r="Y83" s="242" t="str">
        <f>IF(W83="","",'Saisie Budget-Investissement'!Q89)</f>
        <v/>
      </c>
      <c r="Z83" s="242" t="str">
        <f>IF(W83="","",'Saisie Budget-Investissement'!R89)</f>
        <v/>
      </c>
    </row>
    <row r="84" spans="3:26">
      <c r="C84" s="242" t="str">
        <f>IF(AND($A$1=1,'Saisie Budget-Investissement'!A90&lt;&gt;""),'Saisie Budget-Investissement'!A90,IF(AND($A$1=2,'Saisie Budget-Investissement'!G90&lt;&gt;""),'Saisie Budget-Investissement'!G90,IF('Saisie Budget-Investissement'!M90&lt;&gt;"",'Saisie Budget-Investissement'!M90,"")))</f>
        <v/>
      </c>
      <c r="D84" s="242" t="str">
        <f>IF(C84="","",IF($A$1=1,'Saisie Budget-Investissement'!B90,IF($A$1=2,'Saisie Budget-Investissement'!H90,'Saisie Budget-Investissement'!O90)))</f>
        <v/>
      </c>
      <c r="E84" s="242" t="str">
        <f>IF(C84="","",IF($A$1=1,'Saisie Budget-Investissement'!C90,IF($A$1=2,'Saisie Budget-Investissement'!I90,'Saisie Budget-Investissement'!P90)))</f>
        <v/>
      </c>
      <c r="F84" s="242" t="str">
        <f>IF(C84="","",IF($A$1=1,'Saisie Budget-Investissement'!D90,IF($A$1=2,'Saisie Budget-Investissement'!J90,'Saisie Budget-Investissement'!Q90)))</f>
        <v/>
      </c>
      <c r="G84" s="242" t="str">
        <f>IF(C84="","",IF($A$1=1,'Saisie Budget-Investissement'!E90,IF($A$1=2,'Saisie Budget-Investissement'!K90,'Saisie Budget-Investissement'!R90)))</f>
        <v/>
      </c>
      <c r="J84" s="242" t="str" cm="1">
        <f t="array" ref="J84">IFERROR(INDEX($C$1:$C$101,MATCH(0,COUNTIF($J$1:J83,$C$1:$C$101),0)),"")</f>
        <v/>
      </c>
      <c r="K84" s="241" t="e">
        <f>IF(J84="",NA(),IF(SUMIF(C:C,'Aide budget'!J84,F:F)=0,NA(),SUMIF(C:C,'Aide budget'!J84,F:F)))</f>
        <v>#N/A</v>
      </c>
      <c r="N84" s="242" t="str" cm="1">
        <f t="array" ref="N84">IFERROR(INDEX($E$1:$E$101,MATCH(0,COUNTIF($N$1:N83,$E$1:$E$101),0)),"")</f>
        <v/>
      </c>
      <c r="O84" s="241" t="e">
        <f t="shared" si="3"/>
        <v>#N/A</v>
      </c>
      <c r="W84" s="242" t="str">
        <f>IF('Saisie Budget-Investissement'!M90="","",'Saisie Budget-Investissement'!M90)</f>
        <v/>
      </c>
      <c r="X84" s="242" t="e">
        <f>INDEX('Liste Classe d''actifs'!$A$8:$A$37, MATCH(W84,'Liste Classe d''actifs'!$B$8:$B$37,0))</f>
        <v>#N/A</v>
      </c>
      <c r="Y84" s="242" t="str">
        <f>IF(W84="","",'Saisie Budget-Investissement'!Q90)</f>
        <v/>
      </c>
      <c r="Z84" s="242" t="str">
        <f>IF(W84="","",'Saisie Budget-Investissement'!R90)</f>
        <v/>
      </c>
    </row>
    <row r="85" spans="3:26">
      <c r="C85" s="242" t="str">
        <f>IF(AND($A$1=1,'Saisie Budget-Investissement'!A91&lt;&gt;""),'Saisie Budget-Investissement'!A91,IF(AND($A$1=2,'Saisie Budget-Investissement'!G91&lt;&gt;""),'Saisie Budget-Investissement'!G91,IF('Saisie Budget-Investissement'!M91&lt;&gt;"",'Saisie Budget-Investissement'!M91,"")))</f>
        <v/>
      </c>
      <c r="D85" s="242" t="str">
        <f>IF(C85="","",IF($A$1=1,'Saisie Budget-Investissement'!B91,IF($A$1=2,'Saisie Budget-Investissement'!H91,'Saisie Budget-Investissement'!O91)))</f>
        <v/>
      </c>
      <c r="E85" s="242" t="str">
        <f>IF(C85="","",IF($A$1=1,'Saisie Budget-Investissement'!C91,IF($A$1=2,'Saisie Budget-Investissement'!I91,'Saisie Budget-Investissement'!P91)))</f>
        <v/>
      </c>
      <c r="F85" s="242" t="str">
        <f>IF(C85="","",IF($A$1=1,'Saisie Budget-Investissement'!D91,IF($A$1=2,'Saisie Budget-Investissement'!J91,'Saisie Budget-Investissement'!Q91)))</f>
        <v/>
      </c>
      <c r="G85" s="242" t="str">
        <f>IF(C85="","",IF($A$1=1,'Saisie Budget-Investissement'!E91,IF($A$1=2,'Saisie Budget-Investissement'!K91,'Saisie Budget-Investissement'!R91)))</f>
        <v/>
      </c>
      <c r="J85" s="242" t="str" cm="1">
        <f t="array" ref="J85">IFERROR(INDEX($C$1:$C$101,MATCH(0,COUNTIF($J$1:J84,$C$1:$C$101),0)),"")</f>
        <v/>
      </c>
      <c r="K85" s="241" t="e">
        <f>IF(J85="",NA(),IF(SUMIF(C:C,'Aide budget'!J85,F:F)=0,NA(),SUMIF(C:C,'Aide budget'!J85,F:F)))</f>
        <v>#N/A</v>
      </c>
      <c r="N85" s="242" t="str" cm="1">
        <f t="array" ref="N85">IFERROR(INDEX($E$1:$E$101,MATCH(0,COUNTIF($N$1:N84,$E$1:$E$101),0)),"")</f>
        <v/>
      </c>
      <c r="O85" s="241" t="e">
        <f t="shared" si="3"/>
        <v>#N/A</v>
      </c>
      <c r="W85" s="242" t="str">
        <f>IF('Saisie Budget-Investissement'!M91="","",'Saisie Budget-Investissement'!M91)</f>
        <v/>
      </c>
      <c r="X85" s="242" t="e">
        <f>INDEX('Liste Classe d''actifs'!$A$8:$A$37, MATCH(W85,'Liste Classe d''actifs'!$B$8:$B$37,0))</f>
        <v>#N/A</v>
      </c>
      <c r="Y85" s="242" t="str">
        <f>IF(W85="","",'Saisie Budget-Investissement'!Q91)</f>
        <v/>
      </c>
      <c r="Z85" s="242" t="str">
        <f>IF(W85="","",'Saisie Budget-Investissement'!R91)</f>
        <v/>
      </c>
    </row>
    <row r="86" spans="3:26">
      <c r="C86" s="242" t="str">
        <f>IF(AND($A$1=1,'Saisie Budget-Investissement'!A92&lt;&gt;""),'Saisie Budget-Investissement'!A92,IF(AND($A$1=2,'Saisie Budget-Investissement'!G92&lt;&gt;""),'Saisie Budget-Investissement'!G92,IF('Saisie Budget-Investissement'!M92&lt;&gt;"",'Saisie Budget-Investissement'!M92,"")))</f>
        <v/>
      </c>
      <c r="D86" s="242" t="str">
        <f>IF(C86="","",IF($A$1=1,'Saisie Budget-Investissement'!B92,IF($A$1=2,'Saisie Budget-Investissement'!H92,'Saisie Budget-Investissement'!O92)))</f>
        <v/>
      </c>
      <c r="E86" s="242" t="str">
        <f>IF(C86="","",IF($A$1=1,'Saisie Budget-Investissement'!C92,IF($A$1=2,'Saisie Budget-Investissement'!I92,'Saisie Budget-Investissement'!P92)))</f>
        <v/>
      </c>
      <c r="F86" s="242" t="str">
        <f>IF(C86="","",IF($A$1=1,'Saisie Budget-Investissement'!D92,IF($A$1=2,'Saisie Budget-Investissement'!J92,'Saisie Budget-Investissement'!Q92)))</f>
        <v/>
      </c>
      <c r="G86" s="242" t="str">
        <f>IF(C86="","",IF($A$1=1,'Saisie Budget-Investissement'!E92,IF($A$1=2,'Saisie Budget-Investissement'!K92,'Saisie Budget-Investissement'!R92)))</f>
        <v/>
      </c>
      <c r="J86" s="242" t="str" cm="1">
        <f t="array" ref="J86">IFERROR(INDEX($C$1:$C$101,MATCH(0,COUNTIF($J$1:J85,$C$1:$C$101),0)),"")</f>
        <v/>
      </c>
      <c r="K86" s="241" t="e">
        <f>IF(J86="",NA(),IF(SUMIF(C:C,'Aide budget'!J86,F:F)=0,NA(),SUMIF(C:C,'Aide budget'!J86,F:F)))</f>
        <v>#N/A</v>
      </c>
      <c r="N86" s="242" t="str" cm="1">
        <f t="array" ref="N86">IFERROR(INDEX($E$1:$E$101,MATCH(0,COUNTIF($N$1:N85,$E$1:$E$101),0)),"")</f>
        <v/>
      </c>
      <c r="O86" s="241" t="e">
        <f t="shared" si="3"/>
        <v>#N/A</v>
      </c>
      <c r="W86" s="242" t="str">
        <f>IF('Saisie Budget-Investissement'!M92="","",'Saisie Budget-Investissement'!M92)</f>
        <v/>
      </c>
      <c r="X86" s="242" t="e">
        <f>INDEX('Liste Classe d''actifs'!$A$8:$A$37, MATCH(W86,'Liste Classe d''actifs'!$B$8:$B$37,0))</f>
        <v>#N/A</v>
      </c>
      <c r="Y86" s="242" t="str">
        <f>IF(W86="","",'Saisie Budget-Investissement'!Q92)</f>
        <v/>
      </c>
      <c r="Z86" s="242" t="str">
        <f>IF(W86="","",'Saisie Budget-Investissement'!R92)</f>
        <v/>
      </c>
    </row>
    <row r="87" spans="3:26">
      <c r="C87" s="242" t="str">
        <f>IF(AND($A$1=1,'Saisie Budget-Investissement'!A93&lt;&gt;""),'Saisie Budget-Investissement'!A93,IF(AND($A$1=2,'Saisie Budget-Investissement'!G93&lt;&gt;""),'Saisie Budget-Investissement'!G93,IF('Saisie Budget-Investissement'!M93&lt;&gt;"",'Saisie Budget-Investissement'!M93,"")))</f>
        <v/>
      </c>
      <c r="D87" s="242" t="str">
        <f>IF(C87="","",IF($A$1=1,'Saisie Budget-Investissement'!B93,IF($A$1=2,'Saisie Budget-Investissement'!H93,'Saisie Budget-Investissement'!O93)))</f>
        <v/>
      </c>
      <c r="E87" s="242" t="str">
        <f>IF(C87="","",IF($A$1=1,'Saisie Budget-Investissement'!C93,IF($A$1=2,'Saisie Budget-Investissement'!I93,'Saisie Budget-Investissement'!P93)))</f>
        <v/>
      </c>
      <c r="F87" s="242" t="str">
        <f>IF(C87="","",IF($A$1=1,'Saisie Budget-Investissement'!D93,IF($A$1=2,'Saisie Budget-Investissement'!J93,'Saisie Budget-Investissement'!Q93)))</f>
        <v/>
      </c>
      <c r="G87" s="242" t="str">
        <f>IF(C87="","",IF($A$1=1,'Saisie Budget-Investissement'!E93,IF($A$1=2,'Saisie Budget-Investissement'!K93,'Saisie Budget-Investissement'!R93)))</f>
        <v/>
      </c>
      <c r="J87" s="242" t="str" cm="1">
        <f t="array" ref="J87">IFERROR(INDEX($C$1:$C$101,MATCH(0,COUNTIF($J$1:J86,$C$1:$C$101),0)),"")</f>
        <v/>
      </c>
      <c r="K87" s="241" t="e">
        <f>IF(J87="",NA(),IF(SUMIF(C:C,'Aide budget'!J87,F:F)=0,NA(),SUMIF(C:C,'Aide budget'!J87,F:F)))</f>
        <v>#N/A</v>
      </c>
      <c r="N87" s="242" t="str" cm="1">
        <f t="array" ref="N87">IFERROR(INDEX($E$1:$E$101,MATCH(0,COUNTIF($N$1:N86,$E$1:$E$101),0)),"")</f>
        <v/>
      </c>
      <c r="O87" s="241" t="e">
        <f t="shared" si="3"/>
        <v>#N/A</v>
      </c>
      <c r="W87" s="242" t="str">
        <f>IF('Saisie Budget-Investissement'!M93="","",'Saisie Budget-Investissement'!M93)</f>
        <v/>
      </c>
      <c r="X87" s="242" t="e">
        <f>INDEX('Liste Classe d''actifs'!$A$8:$A$37, MATCH(W87,'Liste Classe d''actifs'!$B$8:$B$37,0))</f>
        <v>#N/A</v>
      </c>
      <c r="Y87" s="242" t="str">
        <f>IF(W87="","",'Saisie Budget-Investissement'!Q93)</f>
        <v/>
      </c>
      <c r="Z87" s="242" t="str">
        <f>IF(W87="","",'Saisie Budget-Investissement'!R93)</f>
        <v/>
      </c>
    </row>
    <row r="88" spans="3:26">
      <c r="C88" s="242" t="str">
        <f>IF(AND($A$1=1,'Saisie Budget-Investissement'!A94&lt;&gt;""),'Saisie Budget-Investissement'!A94,IF(AND($A$1=2,'Saisie Budget-Investissement'!G94&lt;&gt;""),'Saisie Budget-Investissement'!G94,IF('Saisie Budget-Investissement'!M94&lt;&gt;"",'Saisie Budget-Investissement'!M94,"")))</f>
        <v/>
      </c>
      <c r="D88" s="242" t="str">
        <f>IF(C88="","",IF($A$1=1,'Saisie Budget-Investissement'!B94,IF($A$1=2,'Saisie Budget-Investissement'!H94,'Saisie Budget-Investissement'!O94)))</f>
        <v/>
      </c>
      <c r="E88" s="242" t="str">
        <f>IF(C88="","",IF($A$1=1,'Saisie Budget-Investissement'!C94,IF($A$1=2,'Saisie Budget-Investissement'!I94,'Saisie Budget-Investissement'!P94)))</f>
        <v/>
      </c>
      <c r="F88" s="242" t="str">
        <f>IF(C88="","",IF($A$1=1,'Saisie Budget-Investissement'!D94,IF($A$1=2,'Saisie Budget-Investissement'!J94,'Saisie Budget-Investissement'!Q94)))</f>
        <v/>
      </c>
      <c r="G88" s="242" t="str">
        <f>IF(C88="","",IF($A$1=1,'Saisie Budget-Investissement'!E94,IF($A$1=2,'Saisie Budget-Investissement'!K94,'Saisie Budget-Investissement'!R94)))</f>
        <v/>
      </c>
      <c r="J88" s="242" t="str" cm="1">
        <f t="array" ref="J88">IFERROR(INDEX($C$1:$C$101,MATCH(0,COUNTIF($J$1:J87,$C$1:$C$101),0)),"")</f>
        <v/>
      </c>
      <c r="K88" s="241" t="e">
        <f>IF(J88="",NA(),IF(SUMIF(C:C,'Aide budget'!J88,F:F)=0,NA(),SUMIF(C:C,'Aide budget'!J88,F:F)))</f>
        <v>#N/A</v>
      </c>
      <c r="N88" s="242" t="str" cm="1">
        <f t="array" ref="N88">IFERROR(INDEX($E$1:$E$101,MATCH(0,COUNTIF($N$1:N87,$E$1:$E$101),0)),"")</f>
        <v/>
      </c>
      <c r="O88" s="241" t="e">
        <f t="shared" si="3"/>
        <v>#N/A</v>
      </c>
      <c r="W88" s="242" t="str">
        <f>IF('Saisie Budget-Investissement'!M94="","",'Saisie Budget-Investissement'!M94)</f>
        <v/>
      </c>
      <c r="X88" s="242" t="e">
        <f>INDEX('Liste Classe d''actifs'!$A$8:$A$37, MATCH(W88,'Liste Classe d''actifs'!$B$8:$B$37,0))</f>
        <v>#N/A</v>
      </c>
      <c r="Y88" s="242" t="str">
        <f>IF(W88="","",'Saisie Budget-Investissement'!Q94)</f>
        <v/>
      </c>
      <c r="Z88" s="242" t="str">
        <f>IF(W88="","",'Saisie Budget-Investissement'!R94)</f>
        <v/>
      </c>
    </row>
    <row r="89" spans="3:26">
      <c r="C89" s="242" t="str">
        <f>IF(AND($A$1=1,'Saisie Budget-Investissement'!A95&lt;&gt;""),'Saisie Budget-Investissement'!A95,IF(AND($A$1=2,'Saisie Budget-Investissement'!G95&lt;&gt;""),'Saisie Budget-Investissement'!G95,IF('Saisie Budget-Investissement'!M95&lt;&gt;"",'Saisie Budget-Investissement'!M95,"")))</f>
        <v/>
      </c>
      <c r="D89" s="242" t="str">
        <f>IF(C89="","",IF($A$1=1,'Saisie Budget-Investissement'!B95,IF($A$1=2,'Saisie Budget-Investissement'!H95,'Saisie Budget-Investissement'!O95)))</f>
        <v/>
      </c>
      <c r="E89" s="242" t="str">
        <f>IF(C89="","",IF($A$1=1,'Saisie Budget-Investissement'!C95,IF($A$1=2,'Saisie Budget-Investissement'!I95,'Saisie Budget-Investissement'!P95)))</f>
        <v/>
      </c>
      <c r="F89" s="242" t="str">
        <f>IF(C89="","",IF($A$1=1,'Saisie Budget-Investissement'!D95,IF($A$1=2,'Saisie Budget-Investissement'!J95,'Saisie Budget-Investissement'!Q95)))</f>
        <v/>
      </c>
      <c r="G89" s="242" t="str">
        <f>IF(C89="","",IF($A$1=1,'Saisie Budget-Investissement'!E95,IF($A$1=2,'Saisie Budget-Investissement'!K95,'Saisie Budget-Investissement'!R95)))</f>
        <v/>
      </c>
      <c r="J89" s="242" t="str" cm="1">
        <f t="array" ref="J89">IFERROR(INDEX($C$1:$C$101,MATCH(0,COUNTIF($J$1:J88,$C$1:$C$101),0)),"")</f>
        <v/>
      </c>
      <c r="K89" s="241" t="e">
        <f>IF(J89="",NA(),IF(SUMIF(C:C,'Aide budget'!J89,F:F)=0,NA(),SUMIF(C:C,'Aide budget'!J89,F:F)))</f>
        <v>#N/A</v>
      </c>
      <c r="N89" s="242" t="str" cm="1">
        <f t="array" ref="N89">IFERROR(INDEX($E$1:$E$101,MATCH(0,COUNTIF($N$1:N88,$E$1:$E$101),0)),"")</f>
        <v/>
      </c>
      <c r="O89" s="241" t="e">
        <f t="shared" si="3"/>
        <v>#N/A</v>
      </c>
      <c r="W89" s="242" t="str">
        <f>IF('Saisie Budget-Investissement'!M95="","",'Saisie Budget-Investissement'!M95)</f>
        <v/>
      </c>
      <c r="X89" s="242" t="e">
        <f>INDEX('Liste Classe d''actifs'!$A$8:$A$37, MATCH(W89,'Liste Classe d''actifs'!$B$8:$B$37,0))</f>
        <v>#N/A</v>
      </c>
      <c r="Y89" s="242" t="str">
        <f>IF(W89="","",'Saisie Budget-Investissement'!Q95)</f>
        <v/>
      </c>
      <c r="Z89" s="242" t="str">
        <f>IF(W89="","",'Saisie Budget-Investissement'!R95)</f>
        <v/>
      </c>
    </row>
    <row r="90" spans="3:26">
      <c r="C90" s="242" t="str">
        <f>IF(AND($A$1=1,'Saisie Budget-Investissement'!A96&lt;&gt;""),'Saisie Budget-Investissement'!A96,IF(AND($A$1=2,'Saisie Budget-Investissement'!G96&lt;&gt;""),'Saisie Budget-Investissement'!G96,IF('Saisie Budget-Investissement'!M96&lt;&gt;"",'Saisie Budget-Investissement'!M96,"")))</f>
        <v/>
      </c>
      <c r="D90" s="242" t="str">
        <f>IF(C90="","",IF($A$1=1,'Saisie Budget-Investissement'!B96,IF($A$1=2,'Saisie Budget-Investissement'!H96,'Saisie Budget-Investissement'!O96)))</f>
        <v/>
      </c>
      <c r="E90" s="242" t="str">
        <f>IF(C90="","",IF($A$1=1,'Saisie Budget-Investissement'!C96,IF($A$1=2,'Saisie Budget-Investissement'!I96,'Saisie Budget-Investissement'!P96)))</f>
        <v/>
      </c>
      <c r="F90" s="242" t="str">
        <f>IF(C90="","",IF($A$1=1,'Saisie Budget-Investissement'!D96,IF($A$1=2,'Saisie Budget-Investissement'!J96,'Saisie Budget-Investissement'!Q96)))</f>
        <v/>
      </c>
      <c r="G90" s="242" t="str">
        <f>IF(C90="","",IF($A$1=1,'Saisie Budget-Investissement'!E96,IF($A$1=2,'Saisie Budget-Investissement'!K96,'Saisie Budget-Investissement'!R96)))</f>
        <v/>
      </c>
      <c r="J90" s="242" t="str" cm="1">
        <f t="array" ref="J90">IFERROR(INDEX($C$1:$C$101,MATCH(0,COUNTIF($J$1:J89,$C$1:$C$101),0)),"")</f>
        <v/>
      </c>
      <c r="K90" s="241" t="e">
        <f>IF(J90="",NA(),IF(SUMIF(C:C,'Aide budget'!J90,F:F)=0,NA(),SUMIF(C:C,'Aide budget'!J90,F:F)))</f>
        <v>#N/A</v>
      </c>
      <c r="N90" s="242" t="str" cm="1">
        <f t="array" ref="N90">IFERROR(INDEX($E$1:$E$101,MATCH(0,COUNTIF($N$1:N89,$E$1:$E$101),0)),"")</f>
        <v/>
      </c>
      <c r="O90" s="241" t="e">
        <f t="shared" si="3"/>
        <v>#N/A</v>
      </c>
      <c r="W90" s="242" t="str">
        <f>IF('Saisie Budget-Investissement'!M96="","",'Saisie Budget-Investissement'!M96)</f>
        <v/>
      </c>
      <c r="X90" s="242" t="e">
        <f>INDEX('Liste Classe d''actifs'!$A$8:$A$37, MATCH(W90,'Liste Classe d''actifs'!$B$8:$B$37,0))</f>
        <v>#N/A</v>
      </c>
      <c r="Y90" s="242" t="str">
        <f>IF(W90="","",'Saisie Budget-Investissement'!Q96)</f>
        <v/>
      </c>
      <c r="Z90" s="242" t="str">
        <f>IF(W90="","",'Saisie Budget-Investissement'!R96)</f>
        <v/>
      </c>
    </row>
    <row r="91" spans="3:26">
      <c r="C91" s="242" t="str">
        <f>IF(AND($A$1=1,'Saisie Budget-Investissement'!A97&lt;&gt;""),'Saisie Budget-Investissement'!A97,IF(AND($A$1=2,'Saisie Budget-Investissement'!G97&lt;&gt;""),'Saisie Budget-Investissement'!G97,IF('Saisie Budget-Investissement'!M97&lt;&gt;"",'Saisie Budget-Investissement'!M97,"")))</f>
        <v/>
      </c>
      <c r="D91" s="242" t="str">
        <f>IF(C91="","",IF($A$1=1,'Saisie Budget-Investissement'!B97,IF($A$1=2,'Saisie Budget-Investissement'!H97,'Saisie Budget-Investissement'!O97)))</f>
        <v/>
      </c>
      <c r="E91" s="242" t="str">
        <f>IF(C91="","",IF($A$1=1,'Saisie Budget-Investissement'!C97,IF($A$1=2,'Saisie Budget-Investissement'!I97,'Saisie Budget-Investissement'!P97)))</f>
        <v/>
      </c>
      <c r="F91" s="242" t="str">
        <f>IF(C91="","",IF($A$1=1,'Saisie Budget-Investissement'!D97,IF($A$1=2,'Saisie Budget-Investissement'!J97,'Saisie Budget-Investissement'!Q97)))</f>
        <v/>
      </c>
      <c r="G91" s="242" t="str">
        <f>IF(C91="","",IF($A$1=1,'Saisie Budget-Investissement'!E97,IF($A$1=2,'Saisie Budget-Investissement'!K97,'Saisie Budget-Investissement'!R97)))</f>
        <v/>
      </c>
      <c r="J91" s="242" t="str" cm="1">
        <f t="array" ref="J91">IFERROR(INDEX($C$1:$C$101,MATCH(0,COUNTIF($J$1:J90,$C$1:$C$101),0)),"")</f>
        <v/>
      </c>
      <c r="K91" s="241" t="e">
        <f>IF(J91="",NA(),IF(SUMIF(C:C,'Aide budget'!J91,F:F)=0,NA(),SUMIF(C:C,'Aide budget'!J91,F:F)))</f>
        <v>#N/A</v>
      </c>
      <c r="N91" s="242" t="str" cm="1">
        <f t="array" ref="N91">IFERROR(INDEX($E$1:$E$101,MATCH(0,COUNTIF($N$1:N90,$E$1:$E$101),0)),"")</f>
        <v/>
      </c>
      <c r="O91" s="241" t="e">
        <f t="shared" si="3"/>
        <v>#N/A</v>
      </c>
      <c r="W91" s="242" t="str">
        <f>IF('Saisie Budget-Investissement'!M97="","",'Saisie Budget-Investissement'!M97)</f>
        <v/>
      </c>
      <c r="X91" s="242" t="e">
        <f>INDEX('Liste Classe d''actifs'!$A$8:$A$37, MATCH(W91,'Liste Classe d''actifs'!$B$8:$B$37,0))</f>
        <v>#N/A</v>
      </c>
      <c r="Y91" s="242" t="str">
        <f>IF(W91="","",'Saisie Budget-Investissement'!Q97)</f>
        <v/>
      </c>
      <c r="Z91" s="242" t="str">
        <f>IF(W91="","",'Saisie Budget-Investissement'!R97)</f>
        <v/>
      </c>
    </row>
    <row r="92" spans="3:26">
      <c r="C92" s="242" t="str">
        <f>IF(AND($A$1=1,'Saisie Budget-Investissement'!A98&lt;&gt;""),'Saisie Budget-Investissement'!A98,IF(AND($A$1=2,'Saisie Budget-Investissement'!G98&lt;&gt;""),'Saisie Budget-Investissement'!G98,IF('Saisie Budget-Investissement'!M98&lt;&gt;"",'Saisie Budget-Investissement'!M98,"")))</f>
        <v/>
      </c>
      <c r="D92" s="242" t="str">
        <f>IF(C92="","",IF($A$1=1,'Saisie Budget-Investissement'!B98,IF($A$1=2,'Saisie Budget-Investissement'!H98,'Saisie Budget-Investissement'!O98)))</f>
        <v/>
      </c>
      <c r="E92" s="242" t="str">
        <f>IF(C92="","",IF($A$1=1,'Saisie Budget-Investissement'!C98,IF($A$1=2,'Saisie Budget-Investissement'!I98,'Saisie Budget-Investissement'!P98)))</f>
        <v/>
      </c>
      <c r="F92" s="242" t="str">
        <f>IF(C92="","",IF($A$1=1,'Saisie Budget-Investissement'!D98,IF($A$1=2,'Saisie Budget-Investissement'!J98,'Saisie Budget-Investissement'!Q98)))</f>
        <v/>
      </c>
      <c r="G92" s="242" t="str">
        <f>IF(C92="","",IF($A$1=1,'Saisie Budget-Investissement'!E98,IF($A$1=2,'Saisie Budget-Investissement'!K98,'Saisie Budget-Investissement'!R98)))</f>
        <v/>
      </c>
      <c r="J92" s="242" t="str" cm="1">
        <f t="array" ref="J92">IFERROR(INDEX($C$1:$C$101,MATCH(0,COUNTIF($J$1:J91,$C$1:$C$101),0)),"")</f>
        <v/>
      </c>
      <c r="K92" s="241" t="e">
        <f>IF(J92="",NA(),IF(SUMIF(C:C,'Aide budget'!J92,F:F)=0,NA(),SUMIF(C:C,'Aide budget'!J92,F:F)))</f>
        <v>#N/A</v>
      </c>
      <c r="N92" s="242" t="str" cm="1">
        <f t="array" ref="N92">IFERROR(INDEX($E$1:$E$101,MATCH(0,COUNTIF($N$1:N91,$E$1:$E$101),0)),"")</f>
        <v/>
      </c>
      <c r="O92" s="241" t="e">
        <f t="shared" si="3"/>
        <v>#N/A</v>
      </c>
      <c r="W92" s="242" t="str">
        <f>IF('Saisie Budget-Investissement'!M98="","",'Saisie Budget-Investissement'!M98)</f>
        <v/>
      </c>
      <c r="X92" s="242" t="e">
        <f>INDEX('Liste Classe d''actifs'!$A$8:$A$37, MATCH(W92,'Liste Classe d''actifs'!$B$8:$B$37,0))</f>
        <v>#N/A</v>
      </c>
      <c r="Y92" s="242" t="str">
        <f>IF(W92="","",'Saisie Budget-Investissement'!Q98)</f>
        <v/>
      </c>
      <c r="Z92" s="242" t="str">
        <f>IF(W92="","",'Saisie Budget-Investissement'!R98)</f>
        <v/>
      </c>
    </row>
    <row r="93" spans="3:26">
      <c r="C93" s="242" t="str">
        <f>IF(AND($A$1=1,'Saisie Budget-Investissement'!A99&lt;&gt;""),'Saisie Budget-Investissement'!A99,IF(AND($A$1=2,'Saisie Budget-Investissement'!G99&lt;&gt;""),'Saisie Budget-Investissement'!G99,IF('Saisie Budget-Investissement'!M99&lt;&gt;"",'Saisie Budget-Investissement'!M99,"")))</f>
        <v/>
      </c>
      <c r="D93" s="242" t="str">
        <f>IF(C93="","",IF($A$1=1,'Saisie Budget-Investissement'!B99,IF($A$1=2,'Saisie Budget-Investissement'!H99,'Saisie Budget-Investissement'!O99)))</f>
        <v/>
      </c>
      <c r="E93" s="242" t="str">
        <f>IF(C93="","",IF($A$1=1,'Saisie Budget-Investissement'!C99,IF($A$1=2,'Saisie Budget-Investissement'!I99,'Saisie Budget-Investissement'!P99)))</f>
        <v/>
      </c>
      <c r="F93" s="242" t="str">
        <f>IF(C93="","",IF($A$1=1,'Saisie Budget-Investissement'!D99,IF($A$1=2,'Saisie Budget-Investissement'!J99,'Saisie Budget-Investissement'!Q99)))</f>
        <v/>
      </c>
      <c r="G93" s="242" t="str">
        <f>IF(C93="","",IF($A$1=1,'Saisie Budget-Investissement'!E99,IF($A$1=2,'Saisie Budget-Investissement'!K99,'Saisie Budget-Investissement'!R99)))</f>
        <v/>
      </c>
      <c r="J93" s="242" t="str" cm="1">
        <f t="array" ref="J93">IFERROR(INDEX($C$1:$C$101,MATCH(0,COUNTIF($J$1:J92,$C$1:$C$101),0)),"")</f>
        <v/>
      </c>
      <c r="K93" s="241" t="e">
        <f>IF(J93="",NA(),IF(SUMIF(C:C,'Aide budget'!J93,F:F)=0,NA(),SUMIF(C:C,'Aide budget'!J93,F:F)))</f>
        <v>#N/A</v>
      </c>
      <c r="N93" s="242" t="str" cm="1">
        <f t="array" ref="N93">IFERROR(INDEX($E$1:$E$101,MATCH(0,COUNTIF($N$1:N92,$E$1:$E$101),0)),"")</f>
        <v/>
      </c>
      <c r="O93" s="241" t="e">
        <f t="shared" si="3"/>
        <v>#N/A</v>
      </c>
      <c r="W93" s="242" t="str">
        <f>IF('Saisie Budget-Investissement'!M99="","",'Saisie Budget-Investissement'!M99)</f>
        <v/>
      </c>
      <c r="X93" s="242" t="e">
        <f>INDEX('Liste Classe d''actifs'!$A$8:$A$37, MATCH(W93,'Liste Classe d''actifs'!$B$8:$B$37,0))</f>
        <v>#N/A</v>
      </c>
      <c r="Y93" s="242" t="str">
        <f>IF(W93="","",'Saisie Budget-Investissement'!Q99)</f>
        <v/>
      </c>
      <c r="Z93" s="242" t="str">
        <f>IF(W93="","",'Saisie Budget-Investissement'!R99)</f>
        <v/>
      </c>
    </row>
    <row r="94" spans="3:26">
      <c r="C94" s="242" t="str">
        <f>IF(AND($A$1=1,'Saisie Budget-Investissement'!A100&lt;&gt;""),'Saisie Budget-Investissement'!A100,IF(AND($A$1=2,'Saisie Budget-Investissement'!G100&lt;&gt;""),'Saisie Budget-Investissement'!G100,IF('Saisie Budget-Investissement'!M100&lt;&gt;"",'Saisie Budget-Investissement'!M100,"")))</f>
        <v/>
      </c>
      <c r="D94" s="242" t="str">
        <f>IF(C94="","",IF($A$1=1,'Saisie Budget-Investissement'!B100,IF($A$1=2,'Saisie Budget-Investissement'!H100,'Saisie Budget-Investissement'!O100)))</f>
        <v/>
      </c>
      <c r="E94" s="242" t="str">
        <f>IF(C94="","",IF($A$1=1,'Saisie Budget-Investissement'!C100,IF($A$1=2,'Saisie Budget-Investissement'!I100,'Saisie Budget-Investissement'!P100)))</f>
        <v/>
      </c>
      <c r="F94" s="242" t="str">
        <f>IF(C94="","",IF($A$1=1,'Saisie Budget-Investissement'!D100,IF($A$1=2,'Saisie Budget-Investissement'!J100,'Saisie Budget-Investissement'!Q100)))</f>
        <v/>
      </c>
      <c r="G94" s="242" t="str">
        <f>IF(C94="","",IF($A$1=1,'Saisie Budget-Investissement'!E100,IF($A$1=2,'Saisie Budget-Investissement'!K100,'Saisie Budget-Investissement'!R100)))</f>
        <v/>
      </c>
      <c r="J94" s="242" t="str" cm="1">
        <f t="array" ref="J94">IFERROR(INDEX($C$1:$C$101,MATCH(0,COUNTIF($J$1:J93,$C$1:$C$101),0)),"")</f>
        <v/>
      </c>
      <c r="K94" s="241" t="e">
        <f>IF(J94="",NA(),IF(SUMIF(C:C,'Aide budget'!J94,F:F)=0,NA(),SUMIF(C:C,'Aide budget'!J94,F:F)))</f>
        <v>#N/A</v>
      </c>
      <c r="N94" s="242" t="str" cm="1">
        <f t="array" ref="N94">IFERROR(INDEX($E$1:$E$101,MATCH(0,COUNTIF($N$1:N93,$E$1:$E$101),0)),"")</f>
        <v/>
      </c>
      <c r="O94" s="241" t="e">
        <f t="shared" si="3"/>
        <v>#N/A</v>
      </c>
      <c r="W94" s="242" t="str">
        <f>IF('Saisie Budget-Investissement'!M100="","",'Saisie Budget-Investissement'!M100)</f>
        <v/>
      </c>
      <c r="X94" s="242" t="e">
        <f>INDEX('Liste Classe d''actifs'!$A$8:$A$37, MATCH(W94,'Liste Classe d''actifs'!$B$8:$B$37,0))</f>
        <v>#N/A</v>
      </c>
      <c r="Y94" s="242" t="str">
        <f>IF(W94="","",'Saisie Budget-Investissement'!Q100)</f>
        <v/>
      </c>
      <c r="Z94" s="242" t="str">
        <f>IF(W94="","",'Saisie Budget-Investissement'!R100)</f>
        <v/>
      </c>
    </row>
    <row r="95" spans="3:26">
      <c r="C95" s="242" t="str">
        <f>IF(AND($A$1=1,'Saisie Budget-Investissement'!A101&lt;&gt;""),'Saisie Budget-Investissement'!A101,IF(AND($A$1=2,'Saisie Budget-Investissement'!G101&lt;&gt;""),'Saisie Budget-Investissement'!G101,IF('Saisie Budget-Investissement'!M101&lt;&gt;"",'Saisie Budget-Investissement'!M101,"")))</f>
        <v/>
      </c>
      <c r="D95" s="242" t="str">
        <f>IF(C95="","",IF($A$1=1,'Saisie Budget-Investissement'!B101,IF($A$1=2,'Saisie Budget-Investissement'!H101,'Saisie Budget-Investissement'!O101)))</f>
        <v/>
      </c>
      <c r="E95" s="242" t="str">
        <f>IF(C95="","",IF($A$1=1,'Saisie Budget-Investissement'!C101,IF($A$1=2,'Saisie Budget-Investissement'!I101,'Saisie Budget-Investissement'!P101)))</f>
        <v/>
      </c>
      <c r="F95" s="242" t="str">
        <f>IF(C95="","",IF($A$1=1,'Saisie Budget-Investissement'!D101,IF($A$1=2,'Saisie Budget-Investissement'!J101,'Saisie Budget-Investissement'!Q101)))</f>
        <v/>
      </c>
      <c r="G95" s="242" t="str">
        <f>IF(C95="","",IF($A$1=1,'Saisie Budget-Investissement'!E101,IF($A$1=2,'Saisie Budget-Investissement'!K101,'Saisie Budget-Investissement'!R101)))</f>
        <v/>
      </c>
      <c r="J95" s="242" t="str" cm="1">
        <f t="array" ref="J95">IFERROR(INDEX($C$1:$C$101,MATCH(0,COUNTIF($J$1:J94,$C$1:$C$101),0)),"")</f>
        <v/>
      </c>
      <c r="K95" s="241" t="e">
        <f>IF(J95="",NA(),IF(SUMIF(C:C,'Aide budget'!J95,F:F)=0,NA(),SUMIF(C:C,'Aide budget'!J95,F:F)))</f>
        <v>#N/A</v>
      </c>
      <c r="N95" s="242" t="str" cm="1">
        <f t="array" ref="N95">IFERROR(INDEX($E$1:$E$101,MATCH(0,COUNTIF($N$1:N94,$E$1:$E$101),0)),"")</f>
        <v/>
      </c>
      <c r="O95" s="241" t="e">
        <f t="shared" si="3"/>
        <v>#N/A</v>
      </c>
      <c r="W95" s="242" t="str">
        <f>IF('Saisie Budget-Investissement'!M101="","",'Saisie Budget-Investissement'!M101)</f>
        <v/>
      </c>
      <c r="X95" s="242" t="e">
        <f>INDEX('Liste Classe d''actifs'!$A$8:$A$37, MATCH(W95,'Liste Classe d''actifs'!$B$8:$B$37,0))</f>
        <v>#N/A</v>
      </c>
      <c r="Y95" s="242" t="str">
        <f>IF(W95="","",'Saisie Budget-Investissement'!Q101)</f>
        <v/>
      </c>
      <c r="Z95" s="242" t="str">
        <f>IF(W95="","",'Saisie Budget-Investissement'!R101)</f>
        <v/>
      </c>
    </row>
    <row r="96" spans="3:26">
      <c r="C96" s="242" t="str">
        <f>IF(AND($A$1=1,'Saisie Budget-Investissement'!A102&lt;&gt;""),'Saisie Budget-Investissement'!A102,IF(AND($A$1=2,'Saisie Budget-Investissement'!G102&lt;&gt;""),'Saisie Budget-Investissement'!G102,IF('Saisie Budget-Investissement'!M102&lt;&gt;"",'Saisie Budget-Investissement'!M102,"")))</f>
        <v/>
      </c>
      <c r="D96" s="242" t="str">
        <f>IF(C96="","",IF($A$1=1,'Saisie Budget-Investissement'!B102,IF($A$1=2,'Saisie Budget-Investissement'!H102,'Saisie Budget-Investissement'!O102)))</f>
        <v/>
      </c>
      <c r="E96" s="242" t="str">
        <f>IF(C96="","",IF($A$1=1,'Saisie Budget-Investissement'!C102,IF($A$1=2,'Saisie Budget-Investissement'!I102,'Saisie Budget-Investissement'!P102)))</f>
        <v/>
      </c>
      <c r="F96" s="242" t="str">
        <f>IF(C96="","",IF($A$1=1,'Saisie Budget-Investissement'!D102,IF($A$1=2,'Saisie Budget-Investissement'!J102,'Saisie Budget-Investissement'!Q102)))</f>
        <v/>
      </c>
      <c r="G96" s="242" t="str">
        <f>IF(C96="","",IF($A$1=1,'Saisie Budget-Investissement'!E102,IF($A$1=2,'Saisie Budget-Investissement'!K102,'Saisie Budget-Investissement'!R102)))</f>
        <v/>
      </c>
      <c r="J96" s="242" t="str" cm="1">
        <f t="array" ref="J96">IFERROR(INDEX($C$1:$C$101,MATCH(0,COUNTIF($J$1:J95,$C$1:$C$101),0)),"")</f>
        <v/>
      </c>
      <c r="K96" s="241" t="e">
        <f>IF(J96="",NA(),IF(SUMIF(C:C,'Aide budget'!J96,F:F)=0,NA(),SUMIF(C:C,'Aide budget'!J96,F:F)))</f>
        <v>#N/A</v>
      </c>
      <c r="N96" s="242" t="str" cm="1">
        <f t="array" ref="N96">IFERROR(INDEX($E$1:$E$101,MATCH(0,COUNTIF($N$1:N95,$E$1:$E$101),0)),"")</f>
        <v/>
      </c>
      <c r="O96" s="241" t="e">
        <f t="shared" si="3"/>
        <v>#N/A</v>
      </c>
      <c r="W96" s="242" t="str">
        <f>IF('Saisie Budget-Investissement'!M102="","",'Saisie Budget-Investissement'!M102)</f>
        <v/>
      </c>
      <c r="X96" s="242" t="e">
        <f>INDEX('Liste Classe d''actifs'!$A$8:$A$37, MATCH(W96,'Liste Classe d''actifs'!$B$8:$B$37,0))</f>
        <v>#N/A</v>
      </c>
      <c r="Y96" s="242" t="str">
        <f>IF(W96="","",'Saisie Budget-Investissement'!Q102)</f>
        <v/>
      </c>
      <c r="Z96" s="242" t="str">
        <f>IF(W96="","",'Saisie Budget-Investissement'!R102)</f>
        <v/>
      </c>
    </row>
    <row r="97" spans="3:26">
      <c r="C97" s="242" t="str">
        <f>IF(AND($A$1=1,'Saisie Budget-Investissement'!A103&lt;&gt;""),'Saisie Budget-Investissement'!A103,IF(AND($A$1=2,'Saisie Budget-Investissement'!G103&lt;&gt;""),'Saisie Budget-Investissement'!G103,IF('Saisie Budget-Investissement'!M103&lt;&gt;"",'Saisie Budget-Investissement'!M103,"")))</f>
        <v/>
      </c>
      <c r="D97" s="242" t="str">
        <f>IF(C97="","",IF($A$1=1,'Saisie Budget-Investissement'!B103,IF($A$1=2,'Saisie Budget-Investissement'!H103,'Saisie Budget-Investissement'!O103)))</f>
        <v/>
      </c>
      <c r="E97" s="242" t="str">
        <f>IF(C97="","",IF($A$1=1,'Saisie Budget-Investissement'!C103,IF($A$1=2,'Saisie Budget-Investissement'!I103,'Saisie Budget-Investissement'!P103)))</f>
        <v/>
      </c>
      <c r="F97" s="242" t="str">
        <f>IF(C97="","",IF($A$1=1,'Saisie Budget-Investissement'!D103,IF($A$1=2,'Saisie Budget-Investissement'!J103,'Saisie Budget-Investissement'!Q103)))</f>
        <v/>
      </c>
      <c r="G97" s="242" t="str">
        <f>IF(C97="","",IF($A$1=1,'Saisie Budget-Investissement'!E103,IF($A$1=2,'Saisie Budget-Investissement'!K103,'Saisie Budget-Investissement'!R103)))</f>
        <v/>
      </c>
      <c r="J97" s="242" t="str" cm="1">
        <f t="array" ref="J97">IFERROR(INDEX($C$1:$C$101,MATCH(0,COUNTIF($J$1:J96,$C$1:$C$101),0)),"")</f>
        <v/>
      </c>
      <c r="K97" s="241" t="e">
        <f>IF(J97="",NA(),IF(SUMIF(C:C,'Aide budget'!J97,F:F)=0,NA(),SUMIF(C:C,'Aide budget'!J97,F:F)))</f>
        <v>#N/A</v>
      </c>
      <c r="N97" s="242" t="str" cm="1">
        <f t="array" ref="N97">IFERROR(INDEX($E$1:$E$101,MATCH(0,COUNTIF($N$1:N96,$E$1:$E$101),0)),"")</f>
        <v/>
      </c>
      <c r="O97" s="241" t="e">
        <f t="shared" si="3"/>
        <v>#N/A</v>
      </c>
      <c r="W97" s="242" t="str">
        <f>IF('Saisie Budget-Investissement'!M103="","",'Saisie Budget-Investissement'!M103)</f>
        <v/>
      </c>
      <c r="X97" s="242" t="e">
        <f>INDEX('Liste Classe d''actifs'!$A$8:$A$37, MATCH(W97,'Liste Classe d''actifs'!$B$8:$B$37,0))</f>
        <v>#N/A</v>
      </c>
      <c r="Y97" s="242" t="str">
        <f>IF(W97="","",'Saisie Budget-Investissement'!Q103)</f>
        <v/>
      </c>
      <c r="Z97" s="242" t="str">
        <f>IF(W97="","",'Saisie Budget-Investissement'!R103)</f>
        <v/>
      </c>
    </row>
    <row r="98" spans="3:26">
      <c r="C98" s="242" t="str">
        <f>IF(AND($A$1=1,'Saisie Budget-Investissement'!A104&lt;&gt;""),'Saisie Budget-Investissement'!A104,IF(AND($A$1=2,'Saisie Budget-Investissement'!G104&lt;&gt;""),'Saisie Budget-Investissement'!G104,IF('Saisie Budget-Investissement'!M104&lt;&gt;"",'Saisie Budget-Investissement'!M104,"")))</f>
        <v/>
      </c>
      <c r="D98" s="242" t="str">
        <f>IF(C98="","",IF($A$1=1,'Saisie Budget-Investissement'!B104,IF($A$1=2,'Saisie Budget-Investissement'!H104,'Saisie Budget-Investissement'!O104)))</f>
        <v/>
      </c>
      <c r="E98" s="242" t="str">
        <f>IF(C98="","",IF($A$1=1,'Saisie Budget-Investissement'!C104,IF($A$1=2,'Saisie Budget-Investissement'!I104,'Saisie Budget-Investissement'!P104)))</f>
        <v/>
      </c>
      <c r="F98" s="242" t="str">
        <f>IF(C98="","",IF($A$1=1,'Saisie Budget-Investissement'!D104,IF($A$1=2,'Saisie Budget-Investissement'!J104,'Saisie Budget-Investissement'!Q104)))</f>
        <v/>
      </c>
      <c r="G98" s="242" t="str">
        <f>IF(C98="","",IF($A$1=1,'Saisie Budget-Investissement'!E104,IF($A$1=2,'Saisie Budget-Investissement'!K104,'Saisie Budget-Investissement'!R104)))</f>
        <v/>
      </c>
      <c r="J98" s="242" t="str" cm="1">
        <f t="array" ref="J98">IFERROR(INDEX($C$1:$C$101,MATCH(0,COUNTIF($J$1:J97,$C$1:$C$101),0)),"")</f>
        <v/>
      </c>
      <c r="K98" s="241" t="e">
        <f>IF(J98="",NA(),IF(SUMIF(C:C,'Aide budget'!J98,F:F)=0,NA(),SUMIF(C:C,'Aide budget'!J98,F:F)))</f>
        <v>#N/A</v>
      </c>
      <c r="N98" s="242" t="str" cm="1">
        <f t="array" ref="N98">IFERROR(INDEX($E$1:$E$101,MATCH(0,COUNTIF($N$1:N97,$E$1:$E$101),0)),"")</f>
        <v/>
      </c>
      <c r="O98" s="241" t="e">
        <f t="shared" si="3"/>
        <v>#N/A</v>
      </c>
      <c r="W98" s="242" t="str">
        <f>IF('Saisie Budget-Investissement'!M104="","",'Saisie Budget-Investissement'!M104)</f>
        <v/>
      </c>
      <c r="X98" s="242" t="e">
        <f>INDEX('Liste Classe d''actifs'!$A$8:$A$37, MATCH(W98,'Liste Classe d''actifs'!$B$8:$B$37,0))</f>
        <v>#N/A</v>
      </c>
      <c r="Y98" s="242" t="str">
        <f>IF(W98="","",'Saisie Budget-Investissement'!Q104)</f>
        <v/>
      </c>
      <c r="Z98" s="242" t="str">
        <f>IF(W98="","",'Saisie Budget-Investissement'!R104)</f>
        <v/>
      </c>
    </row>
    <row r="99" spans="3:26">
      <c r="C99" s="242" t="str">
        <f>IF(AND($A$1=1,'Saisie Budget-Investissement'!A105&lt;&gt;""),'Saisie Budget-Investissement'!A105,IF(AND($A$1=2,'Saisie Budget-Investissement'!G105&lt;&gt;""),'Saisie Budget-Investissement'!G105,IF('Saisie Budget-Investissement'!M105&lt;&gt;"",'Saisie Budget-Investissement'!M105,"")))</f>
        <v/>
      </c>
      <c r="D99" s="242" t="str">
        <f>IF(C99="","",IF($A$1=1,'Saisie Budget-Investissement'!B105,IF($A$1=2,'Saisie Budget-Investissement'!H105,'Saisie Budget-Investissement'!O105)))</f>
        <v/>
      </c>
      <c r="E99" s="242" t="str">
        <f>IF(C99="","",IF($A$1=1,'Saisie Budget-Investissement'!C105,IF($A$1=2,'Saisie Budget-Investissement'!I105,'Saisie Budget-Investissement'!P105)))</f>
        <v/>
      </c>
      <c r="F99" s="242" t="str">
        <f>IF(C99="","",IF($A$1=1,'Saisie Budget-Investissement'!D105,IF($A$1=2,'Saisie Budget-Investissement'!J105,'Saisie Budget-Investissement'!Q105)))</f>
        <v/>
      </c>
      <c r="G99" s="242" t="str">
        <f>IF(C99="","",IF($A$1=1,'Saisie Budget-Investissement'!E105,IF($A$1=2,'Saisie Budget-Investissement'!K105,'Saisie Budget-Investissement'!R105)))</f>
        <v/>
      </c>
      <c r="J99" s="242" t="str" cm="1">
        <f t="array" ref="J99">IFERROR(INDEX($C$1:$C$101,MATCH(0,COUNTIF($J$1:J98,$C$1:$C$101),0)),"")</f>
        <v/>
      </c>
      <c r="K99" s="241" t="e">
        <f>IF(J99="",NA(),IF(SUMIF(C:C,'Aide budget'!J99,F:F)=0,NA(),SUMIF(C:C,'Aide budget'!J99,F:F)))</f>
        <v>#N/A</v>
      </c>
      <c r="N99" s="242" t="str" cm="1">
        <f t="array" ref="N99">IFERROR(INDEX($E$1:$E$101,MATCH(0,COUNTIF($N$1:N98,$E$1:$E$101),0)),"")</f>
        <v/>
      </c>
      <c r="O99" s="241" t="e">
        <f t="shared" si="3"/>
        <v>#N/A</v>
      </c>
      <c r="W99" s="242" t="str">
        <f>IF('Saisie Budget-Investissement'!M105="","",'Saisie Budget-Investissement'!M105)</f>
        <v/>
      </c>
      <c r="X99" s="242" t="e">
        <f>INDEX('Liste Classe d''actifs'!$A$8:$A$37, MATCH(W99,'Liste Classe d''actifs'!$B$8:$B$37,0))</f>
        <v>#N/A</v>
      </c>
      <c r="Y99" s="242" t="str">
        <f>IF(W99="","",'Saisie Budget-Investissement'!Q105)</f>
        <v/>
      </c>
      <c r="Z99" s="242" t="str">
        <f>IF(W99="","",'Saisie Budget-Investissement'!R105)</f>
        <v/>
      </c>
    </row>
    <row r="100" spans="3:26">
      <c r="C100" s="242" t="str">
        <f>IF(AND($A$1=1,'Saisie Budget-Investissement'!A106&lt;&gt;""),'Saisie Budget-Investissement'!A106,IF(AND($A$1=2,'Saisie Budget-Investissement'!G106&lt;&gt;""),'Saisie Budget-Investissement'!G106,IF('Saisie Budget-Investissement'!M106&lt;&gt;"",'Saisie Budget-Investissement'!M106,"")))</f>
        <v/>
      </c>
      <c r="D100" s="242" t="str">
        <f>IF(C100="","",IF($A$1=1,'Saisie Budget-Investissement'!B106,IF($A$1=2,'Saisie Budget-Investissement'!H106,'Saisie Budget-Investissement'!O106)))</f>
        <v/>
      </c>
      <c r="E100" s="242" t="str">
        <f>IF(C100="","",IF($A$1=1,'Saisie Budget-Investissement'!C106,IF($A$1=2,'Saisie Budget-Investissement'!I106,'Saisie Budget-Investissement'!P106)))</f>
        <v/>
      </c>
      <c r="F100" s="242" t="str">
        <f>IF(C100="","",IF($A$1=1,'Saisie Budget-Investissement'!D106,IF($A$1=2,'Saisie Budget-Investissement'!J106,'Saisie Budget-Investissement'!Q106)))</f>
        <v/>
      </c>
      <c r="G100" s="242" t="str">
        <f>IF(C100="","",IF($A$1=1,'Saisie Budget-Investissement'!E106,IF($A$1=2,'Saisie Budget-Investissement'!K106,'Saisie Budget-Investissement'!R106)))</f>
        <v/>
      </c>
      <c r="J100" s="242" t="str" cm="1">
        <f t="array" ref="J100">IFERROR(INDEX($C$1:$C$101,MATCH(0,COUNTIF($J$1:J99,$C$1:$C$101),0)),"")</f>
        <v/>
      </c>
      <c r="K100" s="241" t="e">
        <f>IF(J100="",NA(),IF(SUMIF(C:C,'Aide budget'!J100,F:F)=0,NA(),SUMIF(C:C,'Aide budget'!J100,F:F)))</f>
        <v>#N/A</v>
      </c>
      <c r="N100" s="242" t="str" cm="1">
        <f t="array" ref="N100">IFERROR(INDEX($E$1:$E$101,MATCH(0,COUNTIF($N$1:N99,$E$1:$E$101),0)),"")</f>
        <v/>
      </c>
      <c r="O100" s="241" t="e">
        <f t="shared" si="3"/>
        <v>#N/A</v>
      </c>
      <c r="W100" s="242" t="str">
        <f>IF('Saisie Budget-Investissement'!M106="","",'Saisie Budget-Investissement'!M106)</f>
        <v/>
      </c>
      <c r="X100" s="242" t="e">
        <f>INDEX('Liste Classe d''actifs'!$A$8:$A$37, MATCH(W100,'Liste Classe d''actifs'!$B$8:$B$37,0))</f>
        <v>#N/A</v>
      </c>
      <c r="Y100" s="242" t="str">
        <f>IF(W100="","",'Saisie Budget-Investissement'!Q106)</f>
        <v/>
      </c>
      <c r="Z100" s="242" t="str">
        <f>IF(W100="","",'Saisie Budget-Investissement'!R106)</f>
        <v/>
      </c>
    </row>
    <row r="101" spans="3:26">
      <c r="C101" s="242" t="str">
        <f>IF(AND($A$1=1,'Saisie Budget-Investissement'!A107&lt;&gt;""),'Saisie Budget-Investissement'!A107,IF(AND($A$1=2,'Saisie Budget-Investissement'!G107&lt;&gt;""),'Saisie Budget-Investissement'!G107,IF('Saisie Budget-Investissement'!M107&lt;&gt;"",'Saisie Budget-Investissement'!M107,"")))</f>
        <v/>
      </c>
      <c r="D101" s="242" t="str">
        <f>IF(C101="","",IF($A$1=1,'Saisie Budget-Investissement'!B107,IF($A$1=2,'Saisie Budget-Investissement'!H107,'Saisie Budget-Investissement'!O107)))</f>
        <v/>
      </c>
      <c r="E101" s="242" t="str">
        <f>IF(C101="","",IF($A$1=1,'Saisie Budget-Investissement'!C107,IF($A$1=2,'Saisie Budget-Investissement'!I107,'Saisie Budget-Investissement'!P107)))</f>
        <v/>
      </c>
      <c r="F101" s="242" t="str">
        <f>IF(C101="","",IF($A$1=1,'Saisie Budget-Investissement'!D107,IF($A$1=2,'Saisie Budget-Investissement'!J107,'Saisie Budget-Investissement'!Q107)))</f>
        <v/>
      </c>
      <c r="G101" s="242" t="str">
        <f>IF(C101="","",IF($A$1=1,'Saisie Budget-Investissement'!E107,IF($A$1=2,'Saisie Budget-Investissement'!K107,'Saisie Budget-Investissement'!R107)))</f>
        <v/>
      </c>
      <c r="J101" s="242" t="str" cm="1">
        <f t="array" ref="J101">IFERROR(INDEX($C$1:$C$101,MATCH(0,COUNTIF($J$1:J100,$C$1:$C$101),0)),"")</f>
        <v/>
      </c>
      <c r="K101" s="241" t="e">
        <f>IF(J101="",NA(),IF(SUMIF(C:C,'Aide budget'!J101,F:F)=0,NA(),SUMIF(C:C,'Aide budget'!J101,F:F)))</f>
        <v>#N/A</v>
      </c>
      <c r="N101" s="242" t="str" cm="1">
        <f t="array" ref="N101">IFERROR(INDEX($E$1:$E$101,MATCH(0,COUNTIF($N$1:N100,$E$1:$E$101),0)),"")</f>
        <v/>
      </c>
      <c r="O101" s="241" t="e">
        <f t="shared" si="3"/>
        <v>#N/A</v>
      </c>
      <c r="W101" s="242" t="str">
        <f>IF('Saisie Budget-Investissement'!M107="","",'Saisie Budget-Investissement'!M107)</f>
        <v/>
      </c>
      <c r="X101" s="242" t="e">
        <f>INDEX('Liste Classe d''actifs'!$A$8:$A$37, MATCH(W101,'Liste Classe d''actifs'!$B$8:$B$37,0))</f>
        <v>#N/A</v>
      </c>
      <c r="Y101" s="242" t="str">
        <f>IF(W101="","",'Saisie Budget-Investissement'!Q107)</f>
        <v/>
      </c>
      <c r="Z101" s="242" t="str">
        <f>IF(W101="","",'Saisie Budget-Investissement'!R107)</f>
        <v/>
      </c>
    </row>
  </sheetData>
  <sheetProtection algorithmName="SHA-512" hashValue="+wvEmWvlQE9FksZLs0KPS5kQbqREIL2QurLVuYNs/2jQ9SFzoF4069pRS3pEK721RDN4NSey2z3Jgbm8YaWPow==" saltValue="0XWft7J3ooLLaEe3UFIyaA==" spinCount="100000" sheet="1" objects="1" scenarios="1" selectLockedCells="1" selectUn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8">
    <tabColor theme="0" tint="-0.249977111117893"/>
  </sheetPr>
  <dimension ref="A1:BN501"/>
  <sheetViews>
    <sheetView zoomScale="90" zoomScaleNormal="90" workbookViewId="0">
      <selection sqref="A1:XFD1048576"/>
    </sheetView>
  </sheetViews>
  <sheetFormatPr baseColWidth="10" defaultColWidth="11.5" defaultRowHeight="16"/>
  <cols>
    <col min="1" max="1" width="15.1640625" style="247" customWidth="1"/>
    <col min="2" max="19" width="11.5" style="242"/>
    <col min="20" max="20" width="18.6640625" style="242" customWidth="1"/>
    <col min="21" max="22" width="15.1640625" style="242" customWidth="1"/>
    <col min="23" max="23" width="12.5" style="242" customWidth="1"/>
    <col min="24" max="24" width="12.6640625" style="242" customWidth="1"/>
    <col min="25" max="25" width="13.6640625" style="242" customWidth="1"/>
    <col min="26" max="26" width="11.5" style="242"/>
    <col min="27" max="27" width="12.6640625" style="242" customWidth="1"/>
    <col min="28" max="28" width="15.1640625" style="242" customWidth="1"/>
    <col min="29" max="32" width="12.6640625" style="242" customWidth="1"/>
    <col min="33" max="33" width="14.6640625" style="242" customWidth="1"/>
    <col min="34" max="34" width="12.6640625" style="242" customWidth="1"/>
    <col min="35" max="37" width="11.5" style="242"/>
    <col min="38" max="39" width="15.5" style="242" customWidth="1"/>
    <col min="40" max="40" width="13.6640625" style="242" customWidth="1"/>
    <col min="41" max="42" width="11.5" style="243"/>
    <col min="43" max="43" width="14.6640625" style="257" customWidth="1"/>
    <col min="44" max="45" width="11.5" style="243"/>
    <col min="46" max="46" width="11.5" style="242"/>
    <col min="47" max="47" width="13.33203125" style="243" customWidth="1"/>
    <col min="48" max="51" width="11.5" style="242"/>
    <col min="52" max="52" width="11.5" style="247"/>
    <col min="53" max="54" width="11.5" style="242"/>
    <col min="55" max="55" width="15.83203125" style="245" customWidth="1"/>
    <col min="56" max="57" width="11.5" style="242"/>
    <col min="58" max="58" width="11.5" style="243"/>
    <col min="59" max="16384" width="11.5" style="242"/>
  </cols>
  <sheetData>
    <row r="1" spans="1:66">
      <c r="A1" s="247" t="s">
        <v>4</v>
      </c>
      <c r="B1" s="242" t="s">
        <v>86</v>
      </c>
      <c r="C1" s="242" t="s">
        <v>6</v>
      </c>
      <c r="D1" s="242" t="s">
        <v>11</v>
      </c>
      <c r="E1" s="242" t="s">
        <v>12</v>
      </c>
      <c r="F1" s="242" t="s">
        <v>24</v>
      </c>
      <c r="G1" s="242" t="s">
        <v>63</v>
      </c>
      <c r="H1" s="242" t="s">
        <v>64</v>
      </c>
      <c r="I1" s="242" t="s">
        <v>5</v>
      </c>
      <c r="J1" s="242" t="s">
        <v>33</v>
      </c>
      <c r="K1" s="242" t="s">
        <v>58</v>
      </c>
      <c r="L1" s="242" t="s">
        <v>30</v>
      </c>
      <c r="M1" s="242" t="s">
        <v>62</v>
      </c>
      <c r="N1" s="242" t="s">
        <v>65</v>
      </c>
      <c r="O1" s="242" t="s">
        <v>140</v>
      </c>
      <c r="P1" s="242" t="s">
        <v>141</v>
      </c>
      <c r="Q1" s="242" t="s">
        <v>123</v>
      </c>
      <c r="R1" s="242" t="s">
        <v>151</v>
      </c>
      <c r="S1" s="242" t="s">
        <v>152</v>
      </c>
      <c r="V1" s="242" t="s">
        <v>34</v>
      </c>
      <c r="AA1" s="242" t="s">
        <v>12</v>
      </c>
      <c r="AB1" s="242" t="s">
        <v>35</v>
      </c>
      <c r="AC1" s="242" t="s">
        <v>150</v>
      </c>
      <c r="AD1" s="242" t="s">
        <v>151</v>
      </c>
      <c r="AE1" s="243" t="s">
        <v>153</v>
      </c>
      <c r="AG1" s="242" t="s">
        <v>33</v>
      </c>
      <c r="AH1" s="242" t="s">
        <v>35</v>
      </c>
      <c r="AJ1" s="242" t="s">
        <v>81</v>
      </c>
      <c r="AK1" s="242" t="s">
        <v>82</v>
      </c>
      <c r="AL1" s="242" t="s">
        <v>24</v>
      </c>
      <c r="AN1" s="242" t="s">
        <v>11</v>
      </c>
      <c r="AO1" s="243" t="s">
        <v>35</v>
      </c>
      <c r="AQ1" s="257" t="s">
        <v>91</v>
      </c>
      <c r="AR1" s="243" t="s">
        <v>35</v>
      </c>
      <c r="AS1" s="243" t="s">
        <v>150</v>
      </c>
      <c r="AT1" s="242" t="s">
        <v>152</v>
      </c>
      <c r="AU1" s="243" t="s">
        <v>153</v>
      </c>
      <c r="AW1" s="242" t="s">
        <v>86</v>
      </c>
      <c r="AX1" s="242" t="s">
        <v>97</v>
      </c>
      <c r="BB1" s="242" t="s">
        <v>24</v>
      </c>
      <c r="BC1" s="245" t="s">
        <v>35</v>
      </c>
      <c r="BD1" s="242" t="s">
        <v>149</v>
      </c>
      <c r="BE1" s="242" t="s">
        <v>123</v>
      </c>
      <c r="BF1" s="243" t="s">
        <v>153</v>
      </c>
      <c r="BH1" s="242" t="s">
        <v>24</v>
      </c>
      <c r="BI1" s="242" t="s">
        <v>118</v>
      </c>
      <c r="BL1" s="242" t="s">
        <v>12</v>
      </c>
      <c r="BM1" s="242" t="s">
        <v>122</v>
      </c>
    </row>
    <row r="2" spans="1:66">
      <c r="B2" s="242" t="str">
        <f>'Saisie Patrimoine'!B7</f>
        <v>BoursoBank - PEA</v>
      </c>
      <c r="C2" s="242" t="str">
        <f>IF(B2="","",IF(B2=0,0,LEFT(B2,FIND(" - ",B2)-1)))</f>
        <v>BoursoBank</v>
      </c>
      <c r="D2" s="242" t="str">
        <f>IF(B2="","",IF(B2=0,0,RIGHT(B2,LEN(B2)-FIND(" - ",B2)-2)))</f>
        <v>PEA</v>
      </c>
      <c r="E2" s="242" t="str">
        <f>'Saisie Patrimoine'!C7</f>
        <v>ETF actions</v>
      </c>
      <c r="G2" s="242">
        <f>'Saisie Patrimoine'!E7</f>
        <v>10850</v>
      </c>
      <c r="H2" s="242">
        <f>'Saisie Patrimoine'!F7</f>
        <v>0</v>
      </c>
      <c r="J2" s="242" t="str">
        <f>IF(E2=0,0,INDEX('Liste Classe d''actifs'!$A$8:$A$37,MATCH(E2,'Liste Classe d''actifs'!$B$8:$B$37,0)))</f>
        <v>Actions</v>
      </c>
      <c r="K2" s="242" t="str">
        <f>IF(A2="","",IF(ISERROR(VLOOKUP(B2,'Liste Banque-Enveloppe'!A:D,2,FALSE)),0,VLOOKUP(B2,'Liste Banque-Enveloppe'!A:D,2,FALSE)))</f>
        <v/>
      </c>
      <c r="L2" s="242" t="str">
        <f t="shared" ref="L2" si="0">J2&amp;E2</f>
        <v>ActionsETF actions</v>
      </c>
      <c r="M2" s="242">
        <f>IF(AND($AZ$14="Toutes",$AZ$15="Toutes"),N2,IF(AND($AZ$14="Toutes",$AZ$15&lt;&gt;"Toutes"),IF($AZ$15=E2,N2,0),IF(AND($AZ$14&lt;&gt;"Toutes",$AZ$15="Toutes"),IF($AZ$14=J2,N2,0),IF($AZ$14&amp;$AZ$15=L2,N2,0))))</f>
        <v>10850</v>
      </c>
      <c r="N2" s="242">
        <f>IF(AND($T$10=2,D2="Résidence principale"),0,IF($T$7="Net",G2,IF(H2=0,G2,H2)))</f>
        <v>10850</v>
      </c>
      <c r="O2" s="242">
        <f>IF(AND($T$10=2,D2="Résidence principale"),0,IF(H2=0,G2,H2))</f>
        <v>10850</v>
      </c>
      <c r="P2" s="242">
        <f>IF(AND($AZ$14="Toutes",$AZ$15="Toutes"),O2,IF(AND($AZ$14="Toutes",$AZ$15&lt;&gt;"Toutes"),IF($AZ$15=E2,O2,0),IF(AND($AZ$14&lt;&gt;"Toutes",$AZ$15="Toutes"),IF($AZ$14=J2,O2,0),IF($AZ$14&amp;$AZ$15=L2,O2,0))))</f>
        <v>10850</v>
      </c>
      <c r="R2" s="242" t="str">
        <f>IF(NOT(ISERROR(VLOOKUP(E2,$AC$2:$AC$6,1,FALSE))),E2,"Les autres classes d'actifs")</f>
        <v>ETF actions</v>
      </c>
      <c r="S2" s="242" t="str">
        <f>IF(NOT(ISERROR(VLOOKUP(C2,$AS$2:$AS$6,1,FALSE))),C2,"Les autres banques")</f>
        <v>BoursoBank</v>
      </c>
      <c r="V2" s="242" cm="1">
        <f t="array" ref="V2">IFERROR(INDEX(YEAR('Saisie Patrimoine'!$A$7:$A$20000),MATCH(0,COUNTIF(V$1:V1,YEAR('Saisie Patrimoine'!$A$7:$A$20000)),0)),"")</f>
        <v>1900</v>
      </c>
      <c r="X2" s="247"/>
      <c r="AA2" s="242" t="str">
        <f>IF('Liste Classe d''actifs'!B8="","",'Liste Classe d''actifs'!B8)</f>
        <v>Cash en banque</v>
      </c>
      <c r="AB2" s="241">
        <f t="shared" ref="AB2:AB31" si="1">IF(AA2="",#N/A,IF(ISERROR(VLOOKUP(AA2,E:E,1,FALSE)),#N/A,IF(SUMIF(E:E,AA2,M:M)=0,#N/A,SUMIF(E:E,AA2,M:M))))</f>
        <v>10550</v>
      </c>
      <c r="AC2" s="241" t="str" cm="1">
        <f t="array" ref="AC2">INDEX(AA2:AA31, SMALL(IF((IF(ISNA(AB2:AB31), "", AB2:AB31)) = LARGE(IF(ISNA(AB2:AB31), "", $AB2:AB31), 1), ROW(AB2:AB31) - ROW(AB2) + 1), 1))</f>
        <v>ETF actions</v>
      </c>
      <c r="AD2" s="241" t="str" cm="1">
        <f t="array" ref="AD2">IFERROR(INDEX($R$1:$R$501,MATCH(0,COUNTIF($AD$1:AD1,$R$1:$R$501),0)),"")</f>
        <v>ETF actions</v>
      </c>
      <c r="AE2" s="241">
        <f>IF(AD2="",NA(),IF(SUMIF(R:R,AD2,M:M)=0,NA(),SUMIF(R:R,AD2,M:M)))</f>
        <v>31800</v>
      </c>
      <c r="AF2" s="241"/>
      <c r="AG2" s="242" t="s">
        <v>95</v>
      </c>
      <c r="AH2" s="245">
        <f t="shared" ref="AH2:AH8" si="2">IF(AG2="",#N/A,IF(ISERROR(VLOOKUP(AG2,J:J,1,FALSE)),#N/A,IF(SUMIF(J:J,AG2,M:M)=0,#N/A,SUMIF(J:J,AG2,M:M))))</f>
        <v>23900</v>
      </c>
      <c r="AI2" s="245"/>
      <c r="AJ2" s="242" t="s">
        <v>61</v>
      </c>
      <c r="AK2" s="242" t="s">
        <v>61</v>
      </c>
      <c r="AN2" s="242" t="str" cm="1">
        <f t="array" ref="AN2">IFERROR(INDEX($D$1:$D$301,MATCH(0,COUNTIF($AN$1:AN1,$D$1:$D$301),0)),"")</f>
        <v>PEA</v>
      </c>
      <c r="AO2" s="258">
        <f>IF(AN2="",NA(),IF(SUMIF(D:D,AN2,M:M)=0,0,SUMIF(D:D,AN2,M:M)))</f>
        <v>42350</v>
      </c>
      <c r="AP2" s="258"/>
      <c r="AQ2" s="259" t="str" cm="1">
        <f t="array" ref="AQ2">IFERROR(INDEX($C$1:$C$301,MATCH(0,COUNTIF($AQ$1:AQ1,$C$1:$C$301),0)),"")</f>
        <v>BoursoBank</v>
      </c>
      <c r="AR2" s="258">
        <f>IF(AQ2="",NA(),IF(SUMIF(C:C,AQ2,M:M)=0,NA(),SUMIF(C:C,AQ2,M:M)))</f>
        <v>42350</v>
      </c>
      <c r="AS2" s="258" t="str" cm="1">
        <f t="array" ref="AS2">INDEX(AQ2:AQ201, SMALL(IF((IF(ISNA(AR2:AR201), "", AR2:AR201)) = LARGE(IF(ISNA(AR2:AR201), "", $AR2:AR201), 1), ROW(AR2:AR201) - ROW(AR2) + 1), 1))</f>
        <v>BoursoBank</v>
      </c>
      <c r="AT2" s="260" t="str" cm="1">
        <f t="array" ref="AT2">IFERROR(INDEX($S$1:$S$501,MATCH(0,COUNTIF($AT$1:AT1,$S$1:$S$501),0)),"")</f>
        <v>BoursoBank</v>
      </c>
      <c r="AU2" s="261">
        <f>IF(AT2="",NA(),IF(SUMIF(S:S,AT2,M:M)=0,NA(),SUMIF(S:S,AT2,M:M)))</f>
        <v>42350</v>
      </c>
      <c r="AW2" s="242" t="str" cm="1">
        <f t="array" ref="AW2">IFERROR(INDEX('Liste Banque-Enveloppe'!$C$7:$C$206,MATCH(0,COUNTIF(AW$1:AW1,'Liste Banque-Enveloppe'!$C$7:$C$206),0)),"")</f>
        <v>Crédit Agricole - Compte courant</v>
      </c>
      <c r="AX2" s="242" t="str">
        <f>IF(OR(AW2="",AW2=" - "),0,IFERROR(INDEX($AW$2:$AW$202,MATCH(SMALL($AY$2:$AY$202,ROW(AW1)),$AY$2:$AY$202,0)),""))</f>
        <v>AuCoffre - Or en direct</v>
      </c>
      <c r="AY2" s="242">
        <f>IF(OR(AW2="",AW2=" - "),201,COUNTIF($AW$2:$AW$201,"&lt;="&amp;AW2))</f>
        <v>193</v>
      </c>
      <c r="BL2" s="242" t="str">
        <f>IF('Liste Classe d''actifs'!B8="","",'Liste Classe d''actifs'!B8)</f>
        <v>Cash en banque</v>
      </c>
      <c r="BM2" s="242" t="str">
        <f>IF(OR(BL2="",BL2=" - "),0,IFERROR(INDEX($BL$2:$BL$32,MATCH(SMALL($BN$2:$BN$32,ROW(BL1)),$BN$2:$BN$32,0)),""))</f>
        <v>Capital Société privée</v>
      </c>
      <c r="BN2" s="242">
        <f>IF(OR(BL2="",BL2=" - "),31,COUNTIF($BL$2:$BL$32,"&lt;="&amp;BL2))</f>
        <v>21</v>
      </c>
    </row>
    <row r="3" spans="1:66">
      <c r="B3" s="242" t="str">
        <f>'Saisie Patrimoine'!B8</f>
        <v>BoursoBank - PEA</v>
      </c>
      <c r="C3" s="242" t="str">
        <f t="shared" ref="C3:C66" si="3">IF(B3="","",IF(B3=0,0,LEFT(B3,FIND(" - ",B3)-1)))</f>
        <v>BoursoBank</v>
      </c>
      <c r="D3" s="242" t="str">
        <f t="shared" ref="D3:D66" si="4">IF(B3="","",IF(B3=0,0,RIGHT(B3,LEN(B3)-FIND(" - ",B3)-2)))</f>
        <v>PEA</v>
      </c>
      <c r="E3" s="242" t="str">
        <f>'Saisie Patrimoine'!C8</f>
        <v>ETF actions</v>
      </c>
      <c r="G3" s="242">
        <f>'Saisie Patrimoine'!E8</f>
        <v>20950</v>
      </c>
      <c r="H3" s="242">
        <f>'Saisie Patrimoine'!F8</f>
        <v>0</v>
      </c>
      <c r="J3" s="242" t="str">
        <f>IF(E3=0,0,INDEX('Liste Classe d''actifs'!$A$8:$A$37,MATCH(E3,'Liste Classe d''actifs'!$B$8:$B$37,0)))</f>
        <v>Actions</v>
      </c>
      <c r="K3" s="242" t="str">
        <f>IF(A3="","",IF(ISERROR(VLOOKUP(B3,'Liste Banque-Enveloppe'!A:D,2,FALSE)),0,VLOOKUP(B3,'Liste Banque-Enveloppe'!A:D,2,FALSE)))</f>
        <v/>
      </c>
      <c r="L3" s="242" t="str">
        <f t="shared" ref="L3:L66" si="5">J3&amp;E3</f>
        <v>ActionsETF actions</v>
      </c>
      <c r="M3" s="242">
        <f t="shared" ref="M3:M66" si="6">IF(AND($AZ$14="Toutes",$AZ$15="Toutes"),N3,IF(AND($AZ$14="Toutes",$AZ$15&lt;&gt;"Toutes"),IF($AZ$15=E3,N3,0),IF(AND($AZ$14&lt;&gt;"Toutes",$AZ$15="Toutes"),IF($AZ$14=J3,N3,0),IF($AZ$14&amp;$AZ$15=L3,N3,0))))</f>
        <v>20950</v>
      </c>
      <c r="N3" s="242">
        <f t="shared" ref="N3:N66" si="7">IF(AND($T$10=2,D3="Résidence principale"),0,IF($T$7="Net",G3,IF(H3=0,G3,H3)))</f>
        <v>20950</v>
      </c>
      <c r="O3" s="242">
        <f t="shared" ref="O3:O66" si="8">IF(AND($T$10=2,D3="Résidence principale"),0,IF(H3=0,G3,H3))</f>
        <v>20950</v>
      </c>
      <c r="P3" s="242">
        <f t="shared" ref="P3:P66" si="9">IF(AND($AZ$14="Toutes",$AZ$15="Toutes"),O3,IF(AND($AZ$14="Toutes",$AZ$15&lt;&gt;"Toutes"),IF($AZ$15=E3,O3,0),IF(AND($AZ$14&lt;&gt;"Toutes",$AZ$15="Toutes"),IF($AZ$14=J3,O3,0),IF($AZ$14&amp;$AZ$15=L3,O3,0))))</f>
        <v>20950</v>
      </c>
      <c r="R3" s="242" t="str">
        <f t="shared" ref="R3:R66" si="10">IF(NOT(ISERROR(VLOOKUP(E3,$AC$2:$AC$6,1,FALSE))),E3,"Les autres classes d'actifs")</f>
        <v>ETF actions</v>
      </c>
      <c r="S3" s="242" t="str">
        <f t="shared" ref="S3:S66" si="11">IF(NOT(ISERROR(VLOOKUP(C3,$AS$2:$AS$6,1,FALSE))),C3,"Les autres banques")</f>
        <v>BoursoBank</v>
      </c>
      <c r="V3" s="242" t="str" cm="1">
        <f t="array" ref="V3">IFERROR(INDEX(YEAR('Saisie Patrimoine'!$A$7:$A$20000),MATCH(0,COUNTIF(V$1:V2,YEAR('Saisie Patrimoine'!$A$7:$A$20000)),0)),"")</f>
        <v/>
      </c>
      <c r="W3" s="247"/>
      <c r="Y3" s="247"/>
      <c r="AA3" s="242" t="str">
        <f>IF('Liste Classe d''actifs'!B9="","",'Liste Classe d''actifs'!B9)</f>
        <v>Epargne</v>
      </c>
      <c r="AB3" s="241">
        <f t="shared" si="1"/>
        <v>13350</v>
      </c>
      <c r="AC3" s="241" t="str" cm="1">
        <f t="array" ref="AC3">INDEX(AA2:AA31, SMALL(IF((IF(ISNA(AB2:AB31), "", AB2:AB31)) = LARGE(IF(ISNA(AB2:AB31), "", $AB2:AB31), 2), ROW(AB2:AB31) - ROW(AB2) + 1), 1))</f>
        <v>Immo physique</v>
      </c>
      <c r="AD3" s="241" t="str" cm="1">
        <f t="array" ref="AD3">IFERROR(INDEX($R$1:$R$501,MATCH(0,COUNTIF($AD$1:AD2,$R$1:$R$501),0)),"")</f>
        <v>Les autres classes d'actifs</v>
      </c>
      <c r="AE3" s="241">
        <f t="shared" ref="AE3:AE7" si="12">IF(AD3="",NA(),IF(SUMIF(R:R,AD3,M:M)=0,NA(),SUMIF(R:R,AD3,M:M)))</f>
        <v>25800</v>
      </c>
      <c r="AF3" s="241"/>
      <c r="AG3" s="242" t="s">
        <v>94</v>
      </c>
      <c r="AH3" s="245">
        <f t="shared" si="2"/>
        <v>9100</v>
      </c>
      <c r="AI3" s="245"/>
      <c r="AJ3" s="242" t="str" cm="1">
        <f t="array" ref="AJ3">IFERROR(INDEX('Liste Classe d''actifs'!$A$8:$A$37,MATCH(0,COUNTIF(AJ$2:AJ2,'Liste Classe d''actifs'!$A$8:$A$37),0)),"")</f>
        <v>Liquidités</v>
      </c>
      <c r="AK3" s="242" t="str" cm="1">
        <f t="array" ref="AK3">IF($AZ$14="Toutes",'Liste Classe d''actifs'!B8,IFERROR(INDEX('Liste Classe d''actifs'!$B$8:$B$37,_xlfn.AGGREGATE(15,6,(ROW('Liste Classe d''actifs'!$B$8:$B$37)-ROW('Liste Classe d''actifs'!$B$7))/('Liste Classe d''actifs'!A$8:A$37=$AZ$14),ROW('Liste Classe d''actifs'!A1))),""))</f>
        <v>Cash en banque</v>
      </c>
      <c r="AN3" s="242" t="str" cm="1">
        <f t="array" ref="AN3">IFERROR(INDEX($D$1:$D$301,MATCH(0,COUNTIF($AN$1:AN2,$D$1:$D$301),0)),"")</f>
        <v>Compte courant</v>
      </c>
      <c r="AO3" s="258">
        <f t="shared" ref="AO3:AO66" si="13">IF(AN3="",NA(),IF(SUMIF(D:D,AN3,M:M)=0,0,SUMIF(D:D,AN3,M:M)))</f>
        <v>10550</v>
      </c>
      <c r="AP3" s="258"/>
      <c r="AQ3" s="259" t="str" cm="1">
        <f t="array" ref="AQ3">IFERROR(INDEX($C$1:$C$301,MATCH(0,COUNTIF($AQ$1:AQ2,$C$1:$C$301),0)),"")</f>
        <v>Crédit Agricole</v>
      </c>
      <c r="AR3" s="258">
        <f t="shared" ref="AR3:AR66" si="14">IF(AQ3="",NA(),IF(SUMIF(C:C,AQ3,M:M)=0,NA(),SUMIF(C:C,AQ3,M:M)))</f>
        <v>22650</v>
      </c>
      <c r="AS3" s="258" t="str" cm="1">
        <f t="array" ref="AS3">INDEX(AQ2:AQ201, SMALL(IF((IF(ISNA(AR2:AR201), "", AR2:AR201)) = LARGE(IF(ISNA(AR2:AR201), "", $AR2:AR201), 2), ROW(AR2:AR201) - ROW(AR2) + 1), 1))</f>
        <v>Direct</v>
      </c>
      <c r="AT3" s="260" t="str" cm="1">
        <f t="array" ref="AT3">IFERROR(INDEX($S$1:$S$301,MATCH(0,COUNTIF($AT$1:AT2,$S$1:$S$301),0)),"")</f>
        <v>Crédit Agricole</v>
      </c>
      <c r="AU3" s="261">
        <f t="shared" ref="AU3:AU7" si="15">IF(AT3="",NA(),IF(SUMIF(S:S,AT3,M:M)=0,NA(),SUMIF(S:S,AT3,M:M)))</f>
        <v>22650</v>
      </c>
      <c r="AW3" s="242" t="str" cm="1">
        <f t="array" ref="AW3">IFERROR(INDEX('Liste Banque-Enveloppe'!$C$7:$C$206,MATCH(0,COUNTIF(AW$1:AW2,'Liste Banque-Enveloppe'!$C$7:$C$206),0)),"")</f>
        <v>Crédit Agricole - Livret A</v>
      </c>
      <c r="AX3" s="242" t="str">
        <f t="shared" ref="AX3:AX66" si="16">IF(OR(AW3="",AW3=" - "),0,IFERROR(INDEX($AW$2:$AW$202,MATCH(SMALL($AY$2:$AY$202,ROW(AW2)),$AY$2:$AY$202,0)),""))</f>
        <v>Binance - CEX</v>
      </c>
      <c r="AY3" s="242">
        <f t="shared" ref="AY3:AY66" si="17">IF(OR(AW3="",AW3=" - "),201,COUNTIF($AW$2:$AW$201,"&lt;="&amp;AW3))</f>
        <v>194</v>
      </c>
      <c r="BL3" s="242" t="str">
        <f>IF('Liste Classe d''actifs'!B9="","",'Liste Classe d''actifs'!B9)</f>
        <v>Epargne</v>
      </c>
      <c r="BM3" s="242" t="str">
        <f t="shared" ref="BM3:BM31" si="18">IF(OR(BL3="",BL3=" - "),0,IFERROR(INDEX($BL$2:$BL$32,MATCH(SMALL($BN$2:$BN$32,ROW(BL2)),$BN$2:$BN$32,0)),""))</f>
        <v>Cash en banque</v>
      </c>
      <c r="BN3" s="242">
        <f t="shared" ref="BN3:BN31" si="19">IF(OR(BL3="",BL3=" - "),31,COUNTIF($BL$2:$BL$32,"&lt;="&amp;BL3))</f>
        <v>24</v>
      </c>
    </row>
    <row r="4" spans="1:66">
      <c r="B4" s="242" t="str">
        <f>'Saisie Patrimoine'!B9</f>
        <v>BoursoBank - PEA</v>
      </c>
      <c r="C4" s="242" t="str">
        <f t="shared" si="3"/>
        <v>BoursoBank</v>
      </c>
      <c r="D4" s="242" t="str">
        <f t="shared" si="4"/>
        <v>PEA</v>
      </c>
      <c r="E4" s="242" t="str">
        <f>'Saisie Patrimoine'!C9</f>
        <v>ETF Obligations</v>
      </c>
      <c r="G4" s="242">
        <f>'Saisie Patrimoine'!E9</f>
        <v>9100</v>
      </c>
      <c r="H4" s="242">
        <f>'Saisie Patrimoine'!F9</f>
        <v>0</v>
      </c>
      <c r="J4" s="242" t="str">
        <f>IF(E4=0,0,INDEX('Liste Classe d''actifs'!$A$8:$A$37,MATCH(E4,'Liste Classe d''actifs'!$B$8:$B$37,0)))</f>
        <v>Obligations</v>
      </c>
      <c r="K4" s="242" t="str">
        <f>IF(A4="","",IF(ISERROR(VLOOKUP(B4,'Liste Banque-Enveloppe'!A:D,2,FALSE)),0,VLOOKUP(B4,'Liste Banque-Enveloppe'!A:D,2,FALSE)))</f>
        <v/>
      </c>
      <c r="L4" s="242" t="str">
        <f t="shared" si="5"/>
        <v>ObligationsETF Obligations</v>
      </c>
      <c r="M4" s="242">
        <f t="shared" si="6"/>
        <v>9100</v>
      </c>
      <c r="N4" s="242">
        <f t="shared" si="7"/>
        <v>9100</v>
      </c>
      <c r="O4" s="242">
        <f t="shared" si="8"/>
        <v>9100</v>
      </c>
      <c r="P4" s="242">
        <f t="shared" si="9"/>
        <v>9100</v>
      </c>
      <c r="R4" s="242" t="str">
        <f t="shared" si="10"/>
        <v>Les autres classes d'actifs</v>
      </c>
      <c r="S4" s="242" t="str">
        <f t="shared" si="11"/>
        <v>BoursoBank</v>
      </c>
      <c r="V4" s="242" t="str" cm="1">
        <f t="array" ref="V4">IFERROR(INDEX(YEAR('Saisie Patrimoine'!$A$7:$A$20000),MATCH(0,COUNTIF(V$1:V3,YEAR('Saisie Patrimoine'!$A$7:$A$20000)),0)),"")</f>
        <v/>
      </c>
      <c r="X4" s="247"/>
      <c r="AA4" s="242" t="str">
        <f>IF('Liste Classe d''actifs'!B10="","",'Liste Classe d''actifs'!B10)</f>
        <v>Stock Picking</v>
      </c>
      <c r="AB4" s="241">
        <f t="shared" si="1"/>
        <v>1800</v>
      </c>
      <c r="AC4" s="241" t="str" cm="1">
        <f t="array" ref="AC4">INDEX(AA2:AA31, SMALL(IF((IF(ISNA(AB2:AB31), "", AB2:AB31)) = LARGE(IF(ISNA(AB2:AB31), "", $AB2:AB31), 3), ROW(AB2:AB31) - ROW(AB2) + 1), 1))</f>
        <v>Epargne</v>
      </c>
      <c r="AD4" s="241" t="str" cm="1">
        <f t="array" ref="AD4">IFERROR(INDEX($R$1:$R$501,MATCH(0,COUNTIF($AD$1:AD3,$R$1:$R$501),0)),"")</f>
        <v>Cash en banque</v>
      </c>
      <c r="AE4" s="241">
        <f t="shared" si="12"/>
        <v>10550</v>
      </c>
      <c r="AF4" s="241"/>
      <c r="AG4" s="242" t="s">
        <v>84</v>
      </c>
      <c r="AH4" s="245">
        <f t="shared" si="2"/>
        <v>33500</v>
      </c>
      <c r="AI4" s="245"/>
      <c r="AJ4" s="242" t="str" cm="1">
        <f t="array" ref="AJ4">IFERROR(INDEX('Liste Classe d''actifs'!$A$8:$A$37,MATCH(0,COUNTIF(AJ$2:AJ3,'Liste Classe d''actifs'!$A$8:$A$37),0)),"")</f>
        <v>Actions</v>
      </c>
      <c r="AK4" s="242" t="str" cm="1">
        <f t="array" ref="AK4">IF($AZ$14="Toutes",'Liste Classe d''actifs'!B9,IFERROR(INDEX('Liste Classe d''actifs'!$B$8:$B$37,_xlfn.AGGREGATE(15,6,(ROW('Liste Classe d''actifs'!$B$8:$B$37)-ROW('Liste Classe d''actifs'!$B$7))/('Liste Classe d''actifs'!A$8:A$37=$AZ$14),ROW('Liste Classe d''actifs'!A2))),""))</f>
        <v>Epargne</v>
      </c>
      <c r="AN4" s="242" t="str" cm="1">
        <f t="array" ref="AN4">IFERROR(INDEX($D$1:$D$301,MATCH(0,COUNTIF($AN$1:AN3,$D$1:$D$301),0)),"")</f>
        <v>Livret A</v>
      </c>
      <c r="AO4" s="258">
        <f t="shared" si="13"/>
        <v>12100</v>
      </c>
      <c r="AP4" s="258"/>
      <c r="AQ4" s="259" t="str" cm="1">
        <f t="array" ref="AQ4">IFERROR(INDEX($C$1:$C$301,MATCH(0,COUNTIF($AQ$1:AQ3,$C$1:$C$301),0)),"")</f>
        <v>Linxea</v>
      </c>
      <c r="AR4" s="258">
        <f t="shared" si="14"/>
        <v>3950</v>
      </c>
      <c r="AS4" s="258" t="str" cm="1">
        <f t="array" ref="AS4">INDEX(AQ2:AQ201, SMALL(IF((IF(ISNA(AR2:AR201), "", AR2:AR201)) = LARGE(IF(ISNA(AR2:AR201), "", $AR2:AR201), 3), ROW(AR2:AR201) - ROW(AR2) + 1), 1))</f>
        <v>Crédit Agricole</v>
      </c>
      <c r="AT4" s="260" t="str" cm="1">
        <f t="array" ref="AT4">IFERROR(INDEX($S$1:$S$301,MATCH(0,COUNTIF($AT$1:AT3,$S$1:$S$301),0)),"")</f>
        <v>Les autres banques</v>
      </c>
      <c r="AU4" s="261">
        <f t="shared" si="15"/>
        <v>12010</v>
      </c>
      <c r="AW4" s="242" t="str" cm="1">
        <f t="array" ref="AW4">IFERROR(INDEX('Liste Banque-Enveloppe'!$C$7:$C$206,MATCH(0,COUNTIF(AW$1:AW3,'Liste Banque-Enveloppe'!$C$7:$C$206),0)),"")</f>
        <v>Binance - CEX</v>
      </c>
      <c r="AX4" s="242" t="str">
        <f t="shared" si="16"/>
        <v>BoursoBank - Assurance Vie</v>
      </c>
      <c r="AY4" s="242">
        <f t="shared" si="17"/>
        <v>189</v>
      </c>
      <c r="BL4" s="242" t="str">
        <f>IF('Liste Classe d''actifs'!B10="","",'Liste Classe d''actifs'!B10)</f>
        <v>Stock Picking</v>
      </c>
      <c r="BM4" s="242" t="str">
        <f t="shared" si="18"/>
        <v>Crowfunding immo</v>
      </c>
      <c r="BN4" s="242">
        <f t="shared" si="19"/>
        <v>30</v>
      </c>
    </row>
    <row r="5" spans="1:66">
      <c r="B5" s="242" t="str">
        <f>'Saisie Patrimoine'!B10</f>
        <v>BoursoBank - PEA</v>
      </c>
      <c r="C5" s="242" t="str">
        <f t="shared" si="3"/>
        <v>BoursoBank</v>
      </c>
      <c r="D5" s="242" t="str">
        <f t="shared" si="4"/>
        <v>PEA</v>
      </c>
      <c r="E5" s="242" t="str">
        <f>'Saisie Patrimoine'!C10</f>
        <v>Stock Picking</v>
      </c>
      <c r="G5" s="242">
        <f>'Saisie Patrimoine'!E10</f>
        <v>1450</v>
      </c>
      <c r="H5" s="242">
        <f>'Saisie Patrimoine'!F10</f>
        <v>0</v>
      </c>
      <c r="J5" s="242" t="str">
        <f>IF(E5=0,0,INDEX('Liste Classe d''actifs'!$A$8:$A$37,MATCH(E5,'Liste Classe d''actifs'!$B$8:$B$37,0)))</f>
        <v>Actions</v>
      </c>
      <c r="K5" s="242" t="str">
        <f>IF(A5="","",IF(ISERROR(VLOOKUP(B5,'Liste Banque-Enveloppe'!A:D,2,FALSE)),0,VLOOKUP(B5,'Liste Banque-Enveloppe'!A:D,2,FALSE)))</f>
        <v/>
      </c>
      <c r="L5" s="242" t="str">
        <f t="shared" si="5"/>
        <v>ActionsStock Picking</v>
      </c>
      <c r="M5" s="242">
        <f t="shared" si="6"/>
        <v>1450</v>
      </c>
      <c r="N5" s="242">
        <f t="shared" si="7"/>
        <v>1450</v>
      </c>
      <c r="O5" s="242">
        <f t="shared" si="8"/>
        <v>1450</v>
      </c>
      <c r="P5" s="242">
        <f t="shared" si="9"/>
        <v>1450</v>
      </c>
      <c r="R5" s="242" t="str">
        <f t="shared" si="10"/>
        <v>Les autres classes d'actifs</v>
      </c>
      <c r="S5" s="242" t="str">
        <f t="shared" si="11"/>
        <v>BoursoBank</v>
      </c>
      <c r="V5" s="242" t="str" cm="1">
        <f t="array" ref="V5">IFERROR(INDEX(YEAR('Saisie Patrimoine'!$A$7:$A$20000),MATCH(0,COUNTIF(V$1:V4,YEAR('Saisie Patrimoine'!$A$7:$A$20000)),0)),"")</f>
        <v/>
      </c>
      <c r="AA5" s="242" t="str">
        <f>IF('Liste Classe d''actifs'!B11="","",'Liste Classe d''actifs'!B11)</f>
        <v>ETF actions</v>
      </c>
      <c r="AB5" s="241">
        <f t="shared" si="1"/>
        <v>31800</v>
      </c>
      <c r="AC5" s="241" t="str" cm="1">
        <f t="array" ref="AC5">INDEX(AA2:AA31, SMALL(IF((IF(ISNA(AB2:AB31), "", AB2:AB31)) = LARGE(IF(ISNA(AB2:AB31), "", $AB2:AB31), 4), ROW(AB2:AB31) - ROW(AB2) + 1), 1))</f>
        <v>Cryptos</v>
      </c>
      <c r="AD5" s="241" t="str" cm="1">
        <f t="array" ref="AD5">IFERROR(INDEX($R$1:$R$501,MATCH(0,COUNTIF($AD$1:AD4,$R$1:$R$501),0)),"")</f>
        <v>Epargne</v>
      </c>
      <c r="AE5" s="241">
        <f t="shared" si="12"/>
        <v>13350</v>
      </c>
      <c r="AF5" s="241"/>
      <c r="AG5" s="242" t="s">
        <v>93</v>
      </c>
      <c r="AH5" s="245">
        <f t="shared" si="2"/>
        <v>33600</v>
      </c>
      <c r="AI5" s="245"/>
      <c r="AJ5" s="242" t="str" cm="1">
        <f t="array" ref="AJ5">IFERROR(INDEX('Liste Classe d''actifs'!$A$8:$A$37,MATCH(0,COUNTIF(AJ$2:AJ4,'Liste Classe d''actifs'!$A$8:$A$37),0)),"")</f>
        <v>Immobilier</v>
      </c>
      <c r="AK5" s="242" t="str" cm="1">
        <f t="array" ref="AK5">IF($AZ$14="Toutes",'Liste Classe d''actifs'!B10,IFERROR(INDEX('Liste Classe d''actifs'!$B$8:$B$37,_xlfn.AGGREGATE(15,6,(ROW('Liste Classe d''actifs'!$B$8:$B$37)-ROW('Liste Classe d''actifs'!$B$7))/('Liste Classe d''actifs'!A$8:A$37=$AZ$14),ROW('Liste Classe d''actifs'!A3))),""))</f>
        <v>Stock Picking</v>
      </c>
      <c r="AN5" s="242" t="str" cm="1">
        <f t="array" ref="AN5">IFERROR(INDEX($D$1:$D$301,MATCH(0,COUNTIF($AN$1:AN4,$D$1:$D$301),0)),"")</f>
        <v>Assurance Vie</v>
      </c>
      <c r="AO5" s="258">
        <f t="shared" si="13"/>
        <v>3950</v>
      </c>
      <c r="AP5" s="258"/>
      <c r="AQ5" s="259" t="str" cm="1">
        <f t="array" ref="AQ5">IFERROR(INDEX($C$1:$C$301,MATCH(0,COUNTIF($AQ$1:AQ4,$C$1:$C$301),0)),"")</f>
        <v>Corum</v>
      </c>
      <c r="AR5" s="258">
        <f t="shared" si="14"/>
        <v>2000</v>
      </c>
      <c r="AS5" s="258" t="str" cm="1">
        <f t="array" ref="AS5">INDEX(AQ2:AQ201, SMALL(IF((IF(ISNA(AR2:AR201), "", AR2:AR201)) = LARGE(IF(ISNA(AR2:AR201), "", $AR2:AR201), 4), ROW(AR2:AR201) - ROW(AR2) + 1), 1))</f>
        <v>Ledger</v>
      </c>
      <c r="AT5" s="260" t="str" cm="1">
        <f t="array" ref="AT5">IFERROR(INDEX($S$1:$S$301,MATCH(0,COUNTIF($AT$1:AT4,$S$1:$S$301),0)),"")</f>
        <v>Trade Republic</v>
      </c>
      <c r="AU5" s="261">
        <f t="shared" si="15"/>
        <v>7550</v>
      </c>
      <c r="AW5" s="242" t="str" cm="1">
        <f t="array" ref="AW5">IFERROR(INDEX('Liste Banque-Enveloppe'!$C$7:$C$206,MATCH(0,COUNTIF(AW$1:AW4,'Liste Banque-Enveloppe'!$C$7:$C$206),0)),"")</f>
        <v>Ledger - Cold wallet</v>
      </c>
      <c r="AX5" s="242" t="str">
        <f t="shared" si="16"/>
        <v>BoursoBank - PEA</v>
      </c>
      <c r="AY5" s="242">
        <f t="shared" si="17"/>
        <v>198</v>
      </c>
      <c r="BL5" s="242" t="str">
        <f>IF('Liste Classe d''actifs'!B11="","",'Liste Classe d''actifs'!B11)</f>
        <v>ETF actions</v>
      </c>
      <c r="BM5" s="242" t="str">
        <f t="shared" si="18"/>
        <v>Cryptos</v>
      </c>
      <c r="BN5" s="242">
        <f t="shared" si="19"/>
        <v>25</v>
      </c>
    </row>
    <row r="6" spans="1:66">
      <c r="B6" s="242" t="str">
        <f>'Saisie Patrimoine'!B11</f>
        <v>Crédit Agricole - Compte courant</v>
      </c>
      <c r="C6" s="242" t="str">
        <f t="shared" si="3"/>
        <v>Crédit Agricole</v>
      </c>
      <c r="D6" s="242" t="str">
        <f t="shared" si="4"/>
        <v>Compte courant</v>
      </c>
      <c r="E6" s="242" t="str">
        <f>'Saisie Patrimoine'!C11</f>
        <v>Cash en banque</v>
      </c>
      <c r="G6" s="242">
        <f>'Saisie Patrimoine'!E11</f>
        <v>10550</v>
      </c>
      <c r="H6" s="242">
        <f>'Saisie Patrimoine'!F11</f>
        <v>0</v>
      </c>
      <c r="J6" s="242" t="str">
        <f>IF(E6=0,0,INDEX('Liste Classe d''actifs'!$A$8:$A$37,MATCH(E6,'Liste Classe d''actifs'!$B$8:$B$37,0)))</f>
        <v>Liquidités</v>
      </c>
      <c r="K6" s="242" t="str">
        <f>IF(A6="","",IF(ISERROR(VLOOKUP(B6,'Liste Banque-Enveloppe'!A:D,2,FALSE)),0,VLOOKUP(B6,'Liste Banque-Enveloppe'!A:D,2,FALSE)))</f>
        <v/>
      </c>
      <c r="L6" s="242" t="str">
        <f t="shared" si="5"/>
        <v>LiquiditésCash en banque</v>
      </c>
      <c r="M6" s="242">
        <f t="shared" si="6"/>
        <v>10550</v>
      </c>
      <c r="N6" s="242">
        <f t="shared" si="7"/>
        <v>10550</v>
      </c>
      <c r="O6" s="242">
        <f t="shared" si="8"/>
        <v>10550</v>
      </c>
      <c r="P6" s="242">
        <f t="shared" si="9"/>
        <v>10550</v>
      </c>
      <c r="R6" s="242" t="str">
        <f t="shared" si="10"/>
        <v>Cash en banque</v>
      </c>
      <c r="S6" s="242" t="str">
        <f t="shared" si="11"/>
        <v>Crédit Agricole</v>
      </c>
      <c r="V6" s="242" t="str" cm="1">
        <f t="array" ref="V6">IFERROR(INDEX(YEAR('Saisie Patrimoine'!$A$7:$A$20000),MATCH(0,COUNTIF(V$1:V5,YEAR('Saisie Patrimoine'!$A$7:$A$20000)),0)),"")</f>
        <v/>
      </c>
      <c r="X6" s="262"/>
      <c r="AA6" s="242" t="str">
        <f>IF('Liste Classe d''actifs'!B12="","",'Liste Classe d''actifs'!B12)</f>
        <v>Immo physique</v>
      </c>
      <c r="AB6" s="241">
        <f t="shared" si="1"/>
        <v>28800</v>
      </c>
      <c r="AC6" s="241" t="str" cm="1">
        <f t="array" ref="AC6">INDEX(AA2:AA31, SMALL(IF((IF(ISNA(AB2:AB31), "", AB2:AB31)) = LARGE(IF(ISNA(AB2:AB31), "", $AB2:AB31), 5), ROW(AB2:AB31) - ROW(AB2) + 1), 1))</f>
        <v>Cash en banque</v>
      </c>
      <c r="AD6" s="241" t="str" cm="1">
        <f t="array" ref="AD6">IFERROR(INDEX($R$1:$R$501,MATCH(0,COUNTIF($AD$1:AD5,$R$1:$R$501),0)),"")</f>
        <v>Cryptos</v>
      </c>
      <c r="AE6" s="241">
        <f t="shared" si="12"/>
        <v>11010</v>
      </c>
      <c r="AF6" s="241"/>
      <c r="AG6" s="242" t="s">
        <v>106</v>
      </c>
      <c r="AH6" s="245">
        <f t="shared" si="2"/>
        <v>21210</v>
      </c>
      <c r="AI6" s="245"/>
      <c r="AJ6" s="242" t="str" cm="1">
        <f t="array" ref="AJ6">IFERROR(INDEX('Liste Classe d''actifs'!$A$8:$A$37,MATCH(0,COUNTIF(AJ$2:AJ5,'Liste Classe d''actifs'!$A$8:$A$37),0)),"")</f>
        <v>Alternatifs/Exotiques</v>
      </c>
      <c r="AK6" s="242" t="str" cm="1">
        <f t="array" ref="AK6">IF($AZ$14="Toutes",'Liste Classe d''actifs'!B11,IFERROR(INDEX('Liste Classe d''actifs'!$B$8:$B$37,_xlfn.AGGREGATE(15,6,(ROW('Liste Classe d''actifs'!$B$8:$B$37)-ROW('Liste Classe d''actifs'!$B$7))/('Liste Classe d''actifs'!A$8:A$37=$AZ$14),ROW('Liste Classe d''actifs'!A4))),""))</f>
        <v>ETF actions</v>
      </c>
      <c r="AN6" s="242" t="str" cm="1">
        <f t="array" ref="AN6">IFERROR(INDEX($D$1:$D$301,MATCH(0,COUNTIF($AN$1:AN5,$D$1:$D$301),0)),"")</f>
        <v>SCPI en direct</v>
      </c>
      <c r="AO6" s="258">
        <f t="shared" si="13"/>
        <v>2000</v>
      </c>
      <c r="AP6" s="258"/>
      <c r="AQ6" s="259" t="str" cm="1">
        <f t="array" ref="AQ6">IFERROR(INDEX($C$1:$C$301,MATCH(0,COUNTIF($AQ$1:AQ5,$C$1:$C$301),0)),"")</f>
        <v>Trade Republic</v>
      </c>
      <c r="AR6" s="258">
        <f t="shared" si="14"/>
        <v>7550</v>
      </c>
      <c r="AS6" s="258" t="str" cm="1">
        <f t="array" ref="AS6">INDEX(AQ2:AQ201, SMALL(IF((IF(ISNA(AR2:AR201), "", AR2:AR201)) = LARGE(IF(ISNA(AR2:AR201), "", $AR2:AR201), 5), ROW(AR2:AR201) - ROW(AR2) + 1), 1))</f>
        <v>Trade Republic</v>
      </c>
      <c r="AT6" s="260" t="str" cm="1">
        <f t="array" ref="AT6">IFERROR(INDEX($S$1:$S$301,MATCH(0,COUNTIF($AT$1:AT5,$S$1:$S$301),0)),"")</f>
        <v>Ledger</v>
      </c>
      <c r="AU6" s="261">
        <f t="shared" si="15"/>
        <v>7950</v>
      </c>
      <c r="AW6" s="242" t="str" cm="1">
        <f t="array" ref="AW6">IFERROR(INDEX('Liste Banque-Enveloppe'!$C$7:$C$206,MATCH(0,COUNTIF(AW$1:AW5,'Liste Banque-Enveloppe'!$C$7:$C$206),0)),"")</f>
        <v>Trade Republic - CTO</v>
      </c>
      <c r="AX6" s="242" t="str">
        <f t="shared" si="16"/>
        <v>Corum - SCPI en direct</v>
      </c>
      <c r="AY6" s="242">
        <f t="shared" si="17"/>
        <v>200</v>
      </c>
      <c r="BL6" s="242" t="str">
        <f>IF('Liste Classe d''actifs'!B12="","",'Liste Classe d''actifs'!B12)</f>
        <v>Immo physique</v>
      </c>
      <c r="BM6" s="242" t="str">
        <f t="shared" si="18"/>
        <v>Epargne</v>
      </c>
      <c r="BN6" s="242">
        <f t="shared" si="19"/>
        <v>28</v>
      </c>
    </row>
    <row r="7" spans="1:66">
      <c r="B7" s="242" t="str">
        <f>'Saisie Patrimoine'!B12</f>
        <v>Crédit Agricole - Livret A</v>
      </c>
      <c r="C7" s="242" t="str">
        <f t="shared" si="3"/>
        <v>Crédit Agricole</v>
      </c>
      <c r="D7" s="242" t="str">
        <f t="shared" si="4"/>
        <v>Livret A</v>
      </c>
      <c r="E7" s="242" t="str">
        <f>'Saisie Patrimoine'!C12</f>
        <v>Epargne</v>
      </c>
      <c r="G7" s="242">
        <f>'Saisie Patrimoine'!E12</f>
        <v>12100</v>
      </c>
      <c r="H7" s="242">
        <f>'Saisie Patrimoine'!F12</f>
        <v>0</v>
      </c>
      <c r="J7" s="242" t="str">
        <f>IF(E7=0,0,INDEX('Liste Classe d''actifs'!$A$8:$A$37,MATCH(E7,'Liste Classe d''actifs'!$B$8:$B$37,0)))</f>
        <v>Liquidités</v>
      </c>
      <c r="K7" s="242" t="str">
        <f>IF(A7="","",IF(ISERROR(VLOOKUP(B7,'Liste Banque-Enveloppe'!A:D,2,FALSE)),0,VLOOKUP(B7,'Liste Banque-Enveloppe'!A:D,2,FALSE)))</f>
        <v/>
      </c>
      <c r="L7" s="242" t="str">
        <f t="shared" si="5"/>
        <v>LiquiditésEpargne</v>
      </c>
      <c r="M7" s="242">
        <f t="shared" si="6"/>
        <v>12100</v>
      </c>
      <c r="N7" s="242">
        <f t="shared" si="7"/>
        <v>12100</v>
      </c>
      <c r="O7" s="242">
        <f t="shared" si="8"/>
        <v>12100</v>
      </c>
      <c r="P7" s="242">
        <f t="shared" si="9"/>
        <v>12100</v>
      </c>
      <c r="R7" s="242" t="str">
        <f t="shared" si="10"/>
        <v>Epargne</v>
      </c>
      <c r="S7" s="242" t="str">
        <f t="shared" si="11"/>
        <v>Crédit Agricole</v>
      </c>
      <c r="T7" s="242" t="str">
        <f>IF(T8=1,"Net","Brut")</f>
        <v>Net</v>
      </c>
      <c r="V7" s="242" t="str" cm="1">
        <f t="array" ref="V7">IFERROR(INDEX(YEAR('Saisie Patrimoine'!$A$7:$A$20000),MATCH(0,COUNTIF(V$1:V6,YEAR('Saisie Patrimoine'!$A$7:$A$20000)),0)),"")</f>
        <v/>
      </c>
      <c r="X7" s="263"/>
      <c r="AA7" s="242" t="str">
        <f>IF('Liste Classe d''actifs'!B13="","",'Liste Classe d''actifs'!B13)</f>
        <v>Immo papier</v>
      </c>
      <c r="AB7" s="241">
        <f t="shared" si="1"/>
        <v>4700</v>
      </c>
      <c r="AC7" s="241"/>
      <c r="AD7" s="241" t="str" cm="1">
        <f t="array" ref="AD7">IFERROR(INDEX($R$1:$R$501,MATCH(0,COUNTIF($AD$1:AD6,$R$1:$R$501),0)),"")</f>
        <v>Immo physique</v>
      </c>
      <c r="AE7" s="241">
        <f t="shared" si="12"/>
        <v>28800</v>
      </c>
      <c r="AF7" s="241"/>
      <c r="AG7" s="242" t="s">
        <v>96</v>
      </c>
      <c r="AH7" s="245" t="e">
        <f t="shared" si="2"/>
        <v>#N/A</v>
      </c>
      <c r="AI7" s="245"/>
      <c r="AJ7" s="242" t="str" cm="1">
        <f t="array" ref="AJ7">IFERROR(INDEX('Liste Classe d''actifs'!$A$8:$A$37,MATCH(0,COUNTIF(AJ$2:AJ6,'Liste Classe d''actifs'!$A$8:$A$37),0)),"")</f>
        <v>Autres</v>
      </c>
      <c r="AK7" s="242" t="str" cm="1">
        <f t="array" ref="AK7">IF($AZ$14="Toutes",'Liste Classe d''actifs'!B12,IFERROR(INDEX('Liste Classe d''actifs'!$B$8:$B$37,_xlfn.AGGREGATE(15,6,(ROW('Liste Classe d''actifs'!$B$8:$B$37)-ROW('Liste Classe d''actifs'!$B$7))/('Liste Classe d''actifs'!A$8:A$37=$AZ$14),ROW('Liste Classe d''actifs'!A5))),""))</f>
        <v>Immo physique</v>
      </c>
      <c r="AN7" s="242" t="str" cm="1">
        <f t="array" ref="AN7">IFERROR(INDEX($D$1:$D$301,MATCH(0,COUNTIF($AN$1:AN6,$D$1:$D$301),0)),"")</f>
        <v>CTO</v>
      </c>
      <c r="AO7" s="258">
        <f t="shared" si="13"/>
        <v>7550</v>
      </c>
      <c r="AP7" s="258"/>
      <c r="AQ7" s="259" t="str" cm="1">
        <f t="array" ref="AQ7">IFERROR(INDEX($C$1:$C$301,MATCH(0,COUNTIF($AQ$1:AQ6,$C$1:$C$301),0)),"")</f>
        <v>AuCoffre</v>
      </c>
      <c r="AR7" s="258">
        <f t="shared" si="14"/>
        <v>3000</v>
      </c>
      <c r="AS7" s="258"/>
      <c r="AT7" s="260" t="str" cm="1">
        <f t="array" ref="AT7">IFERROR(INDEX($S$1:$S$301,MATCH(0,COUNTIF($AT$1:AT6,$S$1:$S$301),0)),"")</f>
        <v>Direct</v>
      </c>
      <c r="AU7" s="261">
        <f t="shared" si="15"/>
        <v>28800</v>
      </c>
      <c r="AW7" s="242" t="str" cm="1">
        <f t="array" ref="AW7">IFERROR(INDEX('Liste Banque-Enveloppe'!$C$7:$C$206,MATCH(0,COUNTIF(AW$1:AW6,'Liste Banque-Enveloppe'!$C$7:$C$206),0)),"")</f>
        <v>Linxea - Assurance Vie</v>
      </c>
      <c r="AX7" s="242" t="str">
        <f t="shared" si="16"/>
        <v>Crédit Agricole - Compte courant</v>
      </c>
      <c r="AY7" s="242">
        <f t="shared" si="17"/>
        <v>199</v>
      </c>
      <c r="BL7" s="242" t="str">
        <f>IF('Liste Classe d''actifs'!B13="","",'Liste Classe d''actifs'!B13)</f>
        <v>Immo papier</v>
      </c>
      <c r="BM7" s="242" t="str">
        <f t="shared" si="18"/>
        <v>ETF actions</v>
      </c>
      <c r="BN7" s="242">
        <f t="shared" si="19"/>
        <v>27</v>
      </c>
    </row>
    <row r="8" spans="1:66">
      <c r="B8" s="242" t="str">
        <f>'Saisie Patrimoine'!B13</f>
        <v>Linxea - Assurance Vie</v>
      </c>
      <c r="C8" s="242" t="str">
        <f t="shared" si="3"/>
        <v>Linxea</v>
      </c>
      <c r="D8" s="242" t="str">
        <f t="shared" si="4"/>
        <v>Assurance Vie</v>
      </c>
      <c r="E8" s="242" t="str">
        <f>'Saisie Patrimoine'!C13</f>
        <v>Epargne</v>
      </c>
      <c r="G8" s="242">
        <f>'Saisie Patrimoine'!E13</f>
        <v>1250</v>
      </c>
      <c r="H8" s="242">
        <f>'Saisie Patrimoine'!F13</f>
        <v>0</v>
      </c>
      <c r="J8" s="242" t="str">
        <f>IF(E8=0,0,INDEX('Liste Classe d''actifs'!$A$8:$A$37,MATCH(E8,'Liste Classe d''actifs'!$B$8:$B$37,0)))</f>
        <v>Liquidités</v>
      </c>
      <c r="K8" s="242" t="str">
        <f>IF(A8="","",IF(ISERROR(VLOOKUP(B8,'Liste Banque-Enveloppe'!A:D,2,FALSE)),0,VLOOKUP(B8,'Liste Banque-Enveloppe'!A:D,2,FALSE)))</f>
        <v/>
      </c>
      <c r="L8" s="242" t="str">
        <f t="shared" si="5"/>
        <v>LiquiditésEpargne</v>
      </c>
      <c r="M8" s="242">
        <f t="shared" si="6"/>
        <v>1250</v>
      </c>
      <c r="N8" s="242">
        <f t="shared" si="7"/>
        <v>1250</v>
      </c>
      <c r="O8" s="242">
        <f t="shared" si="8"/>
        <v>1250</v>
      </c>
      <c r="P8" s="242">
        <f t="shared" si="9"/>
        <v>1250</v>
      </c>
      <c r="R8" s="242" t="str">
        <f t="shared" si="10"/>
        <v>Epargne</v>
      </c>
      <c r="S8" s="242" t="str">
        <f t="shared" si="11"/>
        <v>Les autres banques</v>
      </c>
      <c r="T8" s="255">
        <v>1</v>
      </c>
      <c r="V8" s="242" t="str" cm="1">
        <f t="array" ref="V8">IFERROR(INDEX(YEAR('Saisie Patrimoine'!$A$7:$A$20000),MATCH(0,COUNTIF(V$1:V7,YEAR('Saisie Patrimoine'!$A$7:$A$20000)),0)),"")</f>
        <v/>
      </c>
      <c r="X8" s="263"/>
      <c r="AA8" s="242" t="str">
        <f>IF('Liste Classe d''actifs'!B14="","",'Liste Classe d''actifs'!B14)</f>
        <v>Crowfunding immo</v>
      </c>
      <c r="AB8" s="241" t="e">
        <f t="shared" si="1"/>
        <v>#N/A</v>
      </c>
      <c r="AC8" s="241"/>
      <c r="AD8" s="241"/>
      <c r="AE8" s="241"/>
      <c r="AF8" s="241"/>
      <c r="AG8" s="242">
        <v>0</v>
      </c>
      <c r="AH8" s="245" t="e">
        <f t="shared" si="2"/>
        <v>#N/A</v>
      </c>
      <c r="AI8" s="245"/>
      <c r="AJ8" s="242" t="str" cm="1">
        <f t="array" ref="AJ8">IFERROR(INDEX('Liste Classe d''actifs'!$A$8:$A$37,MATCH(0,COUNTIF(AJ$2:AJ7,'Liste Classe d''actifs'!$A$8:$A$37),0)),"")</f>
        <v>Obligations</v>
      </c>
      <c r="AK8" s="242" t="str" cm="1">
        <f t="array" ref="AK8">IF($AZ$14="Toutes",'Liste Classe d''actifs'!B13,IFERROR(INDEX('Liste Classe d''actifs'!$B$8:$B$37,_xlfn.AGGREGATE(15,6,(ROW('Liste Classe d''actifs'!$B$8:$B$37)-ROW('Liste Classe d''actifs'!$B$7))/('Liste Classe d''actifs'!A$8:A$37=$AZ$14),ROW('Liste Classe d''actifs'!A6))),""))</f>
        <v>Immo papier</v>
      </c>
      <c r="AN8" s="242" t="str" cm="1">
        <f t="array" ref="AN8">IFERROR(INDEX($D$1:$D$301,MATCH(0,COUNTIF($AN$1:AN7,$D$1:$D$301),0)),"")</f>
        <v>Or en direct</v>
      </c>
      <c r="AO8" s="258">
        <f t="shared" si="13"/>
        <v>3000</v>
      </c>
      <c r="AP8" s="258"/>
      <c r="AQ8" s="259" t="str" cm="1">
        <f t="array" ref="AQ8">IFERROR(INDEX($C$1:$C$301,MATCH(0,COUNTIF($AQ$1:AQ7,$C$1:$C$301),0)),"")</f>
        <v>Ledger</v>
      </c>
      <c r="AR8" s="258">
        <f t="shared" si="14"/>
        <v>7950</v>
      </c>
      <c r="AS8" s="258"/>
      <c r="AT8" s="260"/>
      <c r="AU8" s="258"/>
      <c r="AW8" s="242" t="str" cm="1">
        <f t="array" ref="AW8">IFERROR(INDEX('Liste Banque-Enveloppe'!$C$7:$C$206,MATCH(0,COUNTIF(AW$1:AW7,'Liste Banque-Enveloppe'!$C$7:$C$206),0)),"")</f>
        <v>BoursoBank - Assurance Vie</v>
      </c>
      <c r="AX8" s="242" t="str">
        <f t="shared" si="16"/>
        <v>Crédit Agricole - Livret A</v>
      </c>
      <c r="AY8" s="242">
        <f t="shared" si="17"/>
        <v>190</v>
      </c>
      <c r="BL8" s="242" t="str">
        <f>IF('Liste Classe d''actifs'!B14="","",'Liste Classe d''actifs'!B14)</f>
        <v>Crowfunding immo</v>
      </c>
      <c r="BM8" s="242" t="str">
        <f t="shared" si="18"/>
        <v>ETF Obligations</v>
      </c>
      <c r="BN8" s="242">
        <f t="shared" si="19"/>
        <v>22</v>
      </c>
    </row>
    <row r="9" spans="1:66">
      <c r="B9" s="242" t="str">
        <f>'Saisie Patrimoine'!B14</f>
        <v>Linxea - Assurance Vie</v>
      </c>
      <c r="C9" s="242" t="str">
        <f t="shared" si="3"/>
        <v>Linxea</v>
      </c>
      <c r="D9" s="242" t="str">
        <f t="shared" si="4"/>
        <v>Assurance Vie</v>
      </c>
      <c r="E9" s="242" t="str">
        <f>'Saisie Patrimoine'!C14</f>
        <v>Immo papier</v>
      </c>
      <c r="G9" s="242">
        <f>'Saisie Patrimoine'!E14</f>
        <v>2700</v>
      </c>
      <c r="H9" s="242">
        <f>'Saisie Patrimoine'!F14</f>
        <v>0</v>
      </c>
      <c r="J9" s="242" t="str">
        <f>IF(E9=0,0,INDEX('Liste Classe d''actifs'!$A$8:$A$37,MATCH(E9,'Liste Classe d''actifs'!$B$8:$B$37,0)))</f>
        <v>Immobilier</v>
      </c>
      <c r="K9" s="242" t="str">
        <f>IF(A9="","",IF(ISERROR(VLOOKUP(B9,'Liste Banque-Enveloppe'!A:D,2,FALSE)),0,VLOOKUP(B9,'Liste Banque-Enveloppe'!A:D,2,FALSE)))</f>
        <v/>
      </c>
      <c r="L9" s="242" t="str">
        <f t="shared" si="5"/>
        <v>ImmobilierImmo papier</v>
      </c>
      <c r="M9" s="242">
        <f t="shared" si="6"/>
        <v>2700</v>
      </c>
      <c r="N9" s="242">
        <f t="shared" si="7"/>
        <v>2700</v>
      </c>
      <c r="O9" s="242">
        <f t="shared" si="8"/>
        <v>2700</v>
      </c>
      <c r="P9" s="242">
        <f t="shared" si="9"/>
        <v>2700</v>
      </c>
      <c r="R9" s="242" t="str">
        <f t="shared" si="10"/>
        <v>Les autres classes d'actifs</v>
      </c>
      <c r="S9" s="242" t="str">
        <f t="shared" si="11"/>
        <v>Les autres banques</v>
      </c>
      <c r="T9" s="242" t="s">
        <v>248</v>
      </c>
      <c r="U9" s="242" t="str">
        <f>VLOOKUP(T9,'Saisie Patrimoine'!B:C,2,FALSE)</f>
        <v>Immo physique</v>
      </c>
      <c r="V9" s="242" t="str" cm="1">
        <f t="array" ref="V9">IFERROR(INDEX(YEAR('Saisie Patrimoine'!$A$7:$A$20000),MATCH(0,COUNTIF(V$1:V8,YEAR('Saisie Patrimoine'!$A$7:$A$20000)),0)),"")</f>
        <v/>
      </c>
      <c r="X9" s="263"/>
      <c r="AA9" s="242" t="str">
        <f>IF('Liste Classe d''actifs'!B15="","",'Liste Classe d''actifs'!B15)</f>
        <v>Cryptos</v>
      </c>
      <c r="AB9" s="241">
        <f t="shared" si="1"/>
        <v>11010</v>
      </c>
      <c r="AC9" s="241"/>
      <c r="AD9" s="241"/>
      <c r="AE9" s="241"/>
      <c r="AF9" s="241"/>
      <c r="AH9" s="245"/>
      <c r="AI9" s="245"/>
      <c r="AJ9" s="242" cm="1">
        <f t="array" ref="AJ9">IFERROR(INDEX('Liste Classe d''actifs'!$A$8:$A$37,MATCH(0,COUNTIF(AJ$2:AJ8,'Liste Classe d''actifs'!$A$8:$A$37),0)),"")</f>
        <v>0</v>
      </c>
      <c r="AK9" s="242" t="str" cm="1">
        <f t="array" ref="AK9">IF($AZ$14="Toutes",'Liste Classe d''actifs'!B14,IFERROR(INDEX('Liste Classe d''actifs'!$B$8:$B$37,_xlfn.AGGREGATE(15,6,(ROW('Liste Classe d''actifs'!$B$8:$B$37)-ROW('Liste Classe d''actifs'!$B$7))/('Liste Classe d''actifs'!A$8:A$37=$AZ$14),ROW('Liste Classe d''actifs'!A7))),""))</f>
        <v>Crowfunding immo</v>
      </c>
      <c r="AN9" s="242" t="str" cm="1">
        <f t="array" ref="AN9">IFERROR(INDEX($D$1:$D$301,MATCH(0,COUNTIF($AN$1:AN8,$D$1:$D$301),0)),"")</f>
        <v>Cold wallet</v>
      </c>
      <c r="AO9" s="258">
        <f t="shared" si="13"/>
        <v>7950</v>
      </c>
      <c r="AP9" s="258"/>
      <c r="AQ9" s="259" t="str" cm="1">
        <f t="array" ref="AQ9">IFERROR(INDEX($C$1:$C$301,MATCH(0,COUNTIF($AQ$1:AQ8,$C$1:$C$301),0)),"")</f>
        <v>Binance</v>
      </c>
      <c r="AR9" s="258">
        <f t="shared" si="14"/>
        <v>3060</v>
      </c>
      <c r="AS9" s="258"/>
      <c r="AT9" s="260"/>
      <c r="AU9" s="258"/>
      <c r="AW9" s="242" t="str" cm="1">
        <f t="array" ref="AW9">IFERROR(INDEX('Liste Banque-Enveloppe'!$C$7:$C$206,MATCH(0,COUNTIF(AW$1:AW8,'Liste Banque-Enveloppe'!$C$7:$C$206),0)),"")</f>
        <v>BoursoBank - PEA</v>
      </c>
      <c r="AX9" s="242" t="str">
        <f t="shared" si="16"/>
        <v>Crédit Mutuel - Compte Pro</v>
      </c>
      <c r="AY9" s="242">
        <f t="shared" si="17"/>
        <v>191</v>
      </c>
      <c r="BL9" s="242" t="str">
        <f>IF('Liste Classe d''actifs'!B15="","",'Liste Classe d''actifs'!B15)</f>
        <v>Cryptos</v>
      </c>
      <c r="BM9" s="242" t="str">
        <f t="shared" si="18"/>
        <v>Immo papier</v>
      </c>
      <c r="BN9" s="242">
        <f t="shared" si="19"/>
        <v>23</v>
      </c>
    </row>
    <row r="10" spans="1:66">
      <c r="B10" s="242" t="str">
        <f>'Saisie Patrimoine'!B15</f>
        <v>Corum - SCPI en direct</v>
      </c>
      <c r="C10" s="242" t="str">
        <f t="shared" si="3"/>
        <v>Corum</v>
      </c>
      <c r="D10" s="242" t="str">
        <f t="shared" si="4"/>
        <v>SCPI en direct</v>
      </c>
      <c r="E10" s="242" t="str">
        <f>'Saisie Patrimoine'!C15</f>
        <v>Immo papier</v>
      </c>
      <c r="G10" s="242">
        <f>'Saisie Patrimoine'!E15</f>
        <v>2000</v>
      </c>
      <c r="H10" s="242">
        <f>'Saisie Patrimoine'!F15</f>
        <v>0</v>
      </c>
      <c r="J10" s="242" t="str">
        <f>IF(E10=0,0,INDEX('Liste Classe d''actifs'!$A$8:$A$37,MATCH(E10,'Liste Classe d''actifs'!$B$8:$B$37,0)))</f>
        <v>Immobilier</v>
      </c>
      <c r="K10" s="242" t="str">
        <f>IF(A10="","",IF(ISERROR(VLOOKUP(B10,'Liste Banque-Enveloppe'!A:D,2,FALSE)),0,VLOOKUP(B10,'Liste Banque-Enveloppe'!A:D,2,FALSE)))</f>
        <v/>
      </c>
      <c r="L10" s="242" t="str">
        <f t="shared" si="5"/>
        <v>ImmobilierImmo papier</v>
      </c>
      <c r="M10" s="242">
        <f t="shared" si="6"/>
        <v>2000</v>
      </c>
      <c r="N10" s="242">
        <f t="shared" si="7"/>
        <v>2000</v>
      </c>
      <c r="O10" s="242">
        <f t="shared" si="8"/>
        <v>2000</v>
      </c>
      <c r="P10" s="242">
        <f t="shared" si="9"/>
        <v>2000</v>
      </c>
      <c r="R10" s="242" t="str">
        <f t="shared" si="10"/>
        <v>Les autres classes d'actifs</v>
      </c>
      <c r="S10" s="242" t="str">
        <f t="shared" si="11"/>
        <v>Les autres banques</v>
      </c>
      <c r="T10" s="255">
        <v>1</v>
      </c>
      <c r="V10" s="242" t="str" cm="1">
        <f t="array" ref="V10">IFERROR(INDEX(YEAR('Saisie Patrimoine'!$A$7:$A$20000),MATCH(0,COUNTIF(V$1:V9,YEAR('Saisie Patrimoine'!$A$7:$A$20000)),0)),"")</f>
        <v/>
      </c>
      <c r="X10" s="263"/>
      <c r="AA10" s="242" t="str">
        <f>IF('Liste Classe d''actifs'!B16="","",'Liste Classe d''actifs'!B16)</f>
        <v>Or</v>
      </c>
      <c r="AB10" s="241">
        <f t="shared" si="1"/>
        <v>10200</v>
      </c>
      <c r="AC10" s="241"/>
      <c r="AD10" s="241"/>
      <c r="AE10" s="241"/>
      <c r="AF10" s="241"/>
      <c r="AH10" s="245"/>
      <c r="AI10" s="245"/>
      <c r="AJ10" s="242" t="str" cm="1">
        <f t="array" ref="AJ10">IFERROR(INDEX('Liste Classe d''actifs'!$A$8:$A$37,MATCH(0,COUNTIF(AJ$2:AJ9,'Liste Classe d''actifs'!$A$8:$A$37),0)),"")</f>
        <v/>
      </c>
      <c r="AK10" s="242" t="str" cm="1">
        <f t="array" ref="AK10">IF($AZ$14="Toutes",'Liste Classe d''actifs'!B15,IFERROR(INDEX('Liste Classe d''actifs'!$B$8:$B$37,_xlfn.AGGREGATE(15,6,(ROW('Liste Classe d''actifs'!$B$8:$B$37)-ROW('Liste Classe d''actifs'!$B$7))/('Liste Classe d''actifs'!A$8:A$37=$AZ$14),ROW('Liste Classe d''actifs'!A8))),""))</f>
        <v>Cryptos</v>
      </c>
      <c r="AN10" s="242" t="str" cm="1">
        <f t="array" ref="AN10">IFERROR(INDEX($D$1:$D$301,MATCH(0,COUNTIF($AN$1:AN9,$D$1:$D$301),0)),"")</f>
        <v>CEX</v>
      </c>
      <c r="AO10" s="258">
        <f t="shared" si="13"/>
        <v>3060</v>
      </c>
      <c r="AP10" s="258"/>
      <c r="AQ10" s="259" t="str" cm="1">
        <f t="array" ref="AQ10">IFERROR(INDEX($C$1:$C$301,MATCH(0,COUNTIF($AQ$1:AQ9,$C$1:$C$301),0)),"")</f>
        <v>Direct</v>
      </c>
      <c r="AR10" s="258">
        <f t="shared" si="14"/>
        <v>28800</v>
      </c>
      <c r="AS10" s="258"/>
      <c r="AT10" s="260"/>
      <c r="AU10" s="258"/>
      <c r="AW10" s="242" t="str" cm="1">
        <f t="array" ref="AW10">IFERROR(INDEX('Liste Banque-Enveloppe'!$C$7:$C$206,MATCH(0,COUNTIF(AW$1:AW9,'Liste Banque-Enveloppe'!$C$7:$C$206),0)),"")</f>
        <v>Direct - Résidence principale</v>
      </c>
      <c r="AX10" s="242" t="str">
        <f t="shared" si="16"/>
        <v>Direct - LMNP</v>
      </c>
      <c r="AY10" s="242">
        <f t="shared" si="17"/>
        <v>197</v>
      </c>
      <c r="BL10" s="242" t="str">
        <f>IF('Liste Classe d''actifs'!B16="","",'Liste Classe d''actifs'!B16)</f>
        <v>Or</v>
      </c>
      <c r="BM10" s="242" t="str">
        <f t="shared" si="18"/>
        <v>Immo physique</v>
      </c>
      <c r="BN10" s="242">
        <f t="shared" si="19"/>
        <v>29</v>
      </c>
    </row>
    <row r="11" spans="1:66">
      <c r="B11" s="242" t="str">
        <f>'Saisie Patrimoine'!B16</f>
        <v>Trade Republic - CTO</v>
      </c>
      <c r="C11" s="242" t="str">
        <f t="shared" si="3"/>
        <v>Trade Republic</v>
      </c>
      <c r="D11" s="242" t="str">
        <f t="shared" si="4"/>
        <v>CTO</v>
      </c>
      <c r="E11" s="242" t="str">
        <f>'Saisie Patrimoine'!C16</f>
        <v>Or</v>
      </c>
      <c r="G11" s="242">
        <f>'Saisie Patrimoine'!E16</f>
        <v>7200</v>
      </c>
      <c r="H11" s="242">
        <f>'Saisie Patrimoine'!F16</f>
        <v>0</v>
      </c>
      <c r="J11" s="242" t="str">
        <f>IF(E11=0,0,INDEX('Liste Classe d''actifs'!$A$8:$A$37,MATCH(E11,'Liste Classe d''actifs'!$B$8:$B$37,0)))</f>
        <v>Alternatifs/Exotiques</v>
      </c>
      <c r="K11" s="242" t="str">
        <f>IF(A11="","",IF(ISERROR(VLOOKUP(B11,'Liste Banque-Enveloppe'!A:D,2,FALSE)),0,VLOOKUP(B11,'Liste Banque-Enveloppe'!A:D,2,FALSE)))</f>
        <v/>
      </c>
      <c r="L11" s="242" t="str">
        <f t="shared" si="5"/>
        <v>Alternatifs/ExotiquesOr</v>
      </c>
      <c r="M11" s="242">
        <f t="shared" si="6"/>
        <v>7200</v>
      </c>
      <c r="N11" s="242">
        <f t="shared" si="7"/>
        <v>7200</v>
      </c>
      <c r="O11" s="242">
        <f t="shared" si="8"/>
        <v>7200</v>
      </c>
      <c r="P11" s="242">
        <f t="shared" si="9"/>
        <v>7200</v>
      </c>
      <c r="R11" s="242" t="str">
        <f t="shared" si="10"/>
        <v>Les autres classes d'actifs</v>
      </c>
      <c r="S11" s="242" t="str">
        <f t="shared" si="11"/>
        <v>Trade Republic</v>
      </c>
      <c r="V11" s="242" t="str" cm="1">
        <f t="array" ref="V11">IFERROR(INDEX(YEAR('Saisie Patrimoine'!$A$7:$A$20000),MATCH(0,COUNTIF(V$1:V10,YEAR('Saisie Patrimoine'!$A$7:$A$20000)),0)),"")</f>
        <v/>
      </c>
      <c r="X11" s="263"/>
      <c r="AA11" s="242" t="str">
        <f>IF('Liste Classe d''actifs'!B17="","",'Liste Classe d''actifs'!B17)</f>
        <v>Capital Société privée</v>
      </c>
      <c r="AB11" s="241" t="e">
        <f t="shared" si="1"/>
        <v>#N/A</v>
      </c>
      <c r="AC11" s="241"/>
      <c r="AD11" s="241"/>
      <c r="AE11" s="241"/>
      <c r="AF11" s="241"/>
      <c r="AH11" s="245"/>
      <c r="AI11" s="245"/>
      <c r="AJ11" s="242" t="str" cm="1">
        <f t="array" ref="AJ11">IFERROR(INDEX('Liste Classe d''actifs'!$A$8:$A$37,MATCH(0,COUNTIF(AJ$2:AJ10,'Liste Classe d''actifs'!$A$8:$A$37),0)),"")</f>
        <v/>
      </c>
      <c r="AK11" s="242" t="str" cm="1">
        <f t="array" ref="AK11">IF($AZ$14="Toutes",'Liste Classe d''actifs'!B16,IFERROR(INDEX('Liste Classe d''actifs'!$B$8:$B$37,_xlfn.AGGREGATE(15,6,(ROW('Liste Classe d''actifs'!$B$8:$B$37)-ROW('Liste Classe d''actifs'!$B$7))/('Liste Classe d''actifs'!A$8:A$37=$AZ$14),ROW('Liste Classe d''actifs'!A9))),""))</f>
        <v>Or</v>
      </c>
      <c r="AN11" s="242" t="str" cm="1">
        <f t="array" ref="AN11">IFERROR(INDEX($D$1:$D$301,MATCH(0,COUNTIF($AN$1:AN10,$D$1:$D$301),0)),"")</f>
        <v>Résidence principale</v>
      </c>
      <c r="AO11" s="258">
        <f t="shared" si="13"/>
        <v>28600</v>
      </c>
      <c r="AP11" s="258"/>
      <c r="AQ11" s="259" cm="1">
        <f t="array" ref="AQ11">IFERROR(INDEX($C$1:$C$301,MATCH(0,COUNTIF($AQ$1:AQ10,$C$1:$C$301),0)),"")</f>
        <v>0</v>
      </c>
      <c r="AR11" s="258" t="e">
        <f t="shared" si="14"/>
        <v>#N/A</v>
      </c>
      <c r="AS11" s="258"/>
      <c r="AT11" s="260"/>
      <c r="AU11" s="258"/>
      <c r="AW11" s="242" t="str" cm="1">
        <f t="array" ref="AW11">IFERROR(INDEX('Liste Banque-Enveloppe'!$C$7:$C$206,MATCH(0,COUNTIF(AW$1:AW10,'Liste Banque-Enveloppe'!$C$7:$C$206),0)),"")</f>
        <v>Crédit Mutuel - Compte Pro</v>
      </c>
      <c r="AX11" s="242" t="str">
        <f t="shared" si="16"/>
        <v>Direct - Résidence principale</v>
      </c>
      <c r="AY11" s="242">
        <f t="shared" si="17"/>
        <v>195</v>
      </c>
      <c r="BL11" s="242" t="str">
        <f>IF('Liste Classe d''actifs'!B17="","",'Liste Classe d''actifs'!B17)</f>
        <v>Capital Société privée</v>
      </c>
      <c r="BM11" s="242" t="str">
        <f t="shared" si="18"/>
        <v>Or</v>
      </c>
      <c r="BN11" s="242">
        <f t="shared" si="19"/>
        <v>20</v>
      </c>
    </row>
    <row r="12" spans="1:66">
      <c r="B12" s="242" t="str">
        <f>'Saisie Patrimoine'!B17</f>
        <v>AuCoffre - Or en direct</v>
      </c>
      <c r="C12" s="242" t="str">
        <f t="shared" si="3"/>
        <v>AuCoffre</v>
      </c>
      <c r="D12" s="242" t="str">
        <f t="shared" si="4"/>
        <v>Or en direct</v>
      </c>
      <c r="E12" s="242" t="str">
        <f>'Saisie Patrimoine'!C17</f>
        <v>Or</v>
      </c>
      <c r="G12" s="242">
        <f>'Saisie Patrimoine'!E17</f>
        <v>3000</v>
      </c>
      <c r="H12" s="242">
        <f>'Saisie Patrimoine'!F17</f>
        <v>0</v>
      </c>
      <c r="J12" s="242" t="str">
        <f>IF(E12=0,0,INDEX('Liste Classe d''actifs'!$A$8:$A$37,MATCH(E12,'Liste Classe d''actifs'!$B$8:$B$37,0)))</f>
        <v>Alternatifs/Exotiques</v>
      </c>
      <c r="K12" s="242" t="str">
        <f>IF(A12="","",IF(ISERROR(VLOOKUP(B12,'Liste Banque-Enveloppe'!A:D,2,FALSE)),0,VLOOKUP(B12,'Liste Banque-Enveloppe'!A:D,2,FALSE)))</f>
        <v/>
      </c>
      <c r="L12" s="242" t="str">
        <f t="shared" si="5"/>
        <v>Alternatifs/ExotiquesOr</v>
      </c>
      <c r="M12" s="242">
        <f t="shared" si="6"/>
        <v>3000</v>
      </c>
      <c r="N12" s="242">
        <f t="shared" si="7"/>
        <v>3000</v>
      </c>
      <c r="O12" s="242">
        <f t="shared" si="8"/>
        <v>3000</v>
      </c>
      <c r="P12" s="242">
        <f t="shared" si="9"/>
        <v>3000</v>
      </c>
      <c r="R12" s="242" t="str">
        <f t="shared" si="10"/>
        <v>Les autres classes d'actifs</v>
      </c>
      <c r="S12" s="242" t="str">
        <f t="shared" si="11"/>
        <v>Les autres banques</v>
      </c>
      <c r="V12" s="242" t="str" cm="1">
        <f t="array" ref="V12">IFERROR(INDEX(YEAR('Saisie Patrimoine'!$A$7:$A$20000),MATCH(0,COUNTIF(V$1:V11,YEAR('Saisie Patrimoine'!$A$7:$A$20000)),0)),"")</f>
        <v/>
      </c>
      <c r="X12" s="263"/>
      <c r="AA12" s="242" t="str">
        <f>IF('Liste Classe d''actifs'!B18="","",'Liste Classe d''actifs'!B18)</f>
        <v>ETF Obligations</v>
      </c>
      <c r="AB12" s="241">
        <f t="shared" si="1"/>
        <v>9100</v>
      </c>
      <c r="AC12" s="241"/>
      <c r="AD12" s="241"/>
      <c r="AE12" s="241"/>
      <c r="AF12" s="241"/>
      <c r="AH12" s="245"/>
      <c r="AI12" s="245"/>
      <c r="AJ12" s="242" t="str" cm="1">
        <f t="array" ref="AJ12">IFERROR(INDEX('Liste Classe d''actifs'!$A$8:$A$37,MATCH(0,COUNTIF(AJ$2:AJ11,'Liste Classe d''actifs'!$A$8:$A$37),0)),"")</f>
        <v/>
      </c>
      <c r="AK12" s="242" t="str" cm="1">
        <f t="array" ref="AK12">IF($AZ$14="Toutes",'Liste Classe d''actifs'!B17,IFERROR(INDEX('Liste Classe d''actifs'!$B$8:$B$37,_xlfn.AGGREGATE(15,6,(ROW('Liste Classe d''actifs'!$B$8:$B$37)-ROW('Liste Classe d''actifs'!$B$7))/('Liste Classe d''actifs'!A$8:A$37=$AZ$14),ROW('Liste Classe d''actifs'!A10))),""))</f>
        <v>Capital Société privée</v>
      </c>
      <c r="AN12" s="242" t="str" cm="1">
        <f t="array" ref="AN12">IFERROR(INDEX($D$1:$D$301,MATCH(0,COUNTIF($AN$1:AN11,$D$1:$D$301),0)),"")</f>
        <v>LMNP</v>
      </c>
      <c r="AO12" s="258">
        <f t="shared" si="13"/>
        <v>200</v>
      </c>
      <c r="AP12" s="258"/>
      <c r="AQ12" s="259" t="str" cm="1">
        <f t="array" ref="AQ12">IFERROR(INDEX($C$1:$C$301,MATCH(0,COUNTIF($AQ$1:AQ11,$C$1:$C$301),0)),"")</f>
        <v/>
      </c>
      <c r="AR12" s="258" t="e">
        <f t="shared" si="14"/>
        <v>#N/A</v>
      </c>
      <c r="AS12" s="258"/>
      <c r="AT12" s="260"/>
      <c r="AU12" s="258"/>
      <c r="AW12" s="242" t="str" cm="1">
        <f t="array" ref="AW12">IFERROR(INDEX('Liste Banque-Enveloppe'!$C$7:$C$206,MATCH(0,COUNTIF(AW$1:AW11,'Liste Banque-Enveloppe'!$C$7:$C$206),0)),"")</f>
        <v>Direct - LMNP</v>
      </c>
      <c r="AX12" s="242" t="str">
        <f t="shared" si="16"/>
        <v>Ledger - Cold wallet</v>
      </c>
      <c r="AY12" s="242">
        <f t="shared" si="17"/>
        <v>196</v>
      </c>
      <c r="BL12" s="242" t="str">
        <f>IF('Liste Classe d''actifs'!B18="","",'Liste Classe d''actifs'!B18)</f>
        <v>ETF Obligations</v>
      </c>
      <c r="BM12" s="242" t="str">
        <f t="shared" si="18"/>
        <v>Stock Picking</v>
      </c>
      <c r="BN12" s="242">
        <f t="shared" si="19"/>
        <v>26</v>
      </c>
    </row>
    <row r="13" spans="1:66">
      <c r="B13" s="242" t="str">
        <f>'Saisie Patrimoine'!B18</f>
        <v>Trade Republic - CTO</v>
      </c>
      <c r="C13" s="242" t="str">
        <f t="shared" si="3"/>
        <v>Trade Republic</v>
      </c>
      <c r="D13" s="242" t="str">
        <f t="shared" si="4"/>
        <v>CTO</v>
      </c>
      <c r="E13" s="242" t="str">
        <f>'Saisie Patrimoine'!C18</f>
        <v>Stock Picking</v>
      </c>
      <c r="G13" s="242">
        <f>'Saisie Patrimoine'!E18</f>
        <v>350</v>
      </c>
      <c r="H13" s="242">
        <f>'Saisie Patrimoine'!F18</f>
        <v>0</v>
      </c>
      <c r="J13" s="242" t="str">
        <f>IF(E13=0,0,INDEX('Liste Classe d''actifs'!$A$8:$A$37,MATCH(E13,'Liste Classe d''actifs'!$B$8:$B$37,0)))</f>
        <v>Actions</v>
      </c>
      <c r="K13" s="242" t="str">
        <f>IF(A13="","",IF(ISERROR(VLOOKUP(B13,'Liste Banque-Enveloppe'!A:D,2,FALSE)),0,VLOOKUP(B13,'Liste Banque-Enveloppe'!A:D,2,FALSE)))</f>
        <v/>
      </c>
      <c r="L13" s="242" t="str">
        <f t="shared" si="5"/>
        <v>ActionsStock Picking</v>
      </c>
      <c r="M13" s="242">
        <f t="shared" si="6"/>
        <v>350</v>
      </c>
      <c r="N13" s="242">
        <f t="shared" si="7"/>
        <v>350</v>
      </c>
      <c r="O13" s="242">
        <f t="shared" si="8"/>
        <v>350</v>
      </c>
      <c r="P13" s="242">
        <f t="shared" si="9"/>
        <v>350</v>
      </c>
      <c r="R13" s="242" t="str">
        <f t="shared" si="10"/>
        <v>Les autres classes d'actifs</v>
      </c>
      <c r="S13" s="242" t="str">
        <f t="shared" si="11"/>
        <v>Trade Republic</v>
      </c>
      <c r="V13" s="242" t="str" cm="1">
        <f t="array" ref="V13">IFERROR(INDEX(YEAR('Saisie Patrimoine'!$A$7:$A$20000),MATCH(0,COUNTIF(V$1:V12,YEAR('Saisie Patrimoine'!$A$7:$A$20000)),0)),"")</f>
        <v/>
      </c>
      <c r="X13" s="263"/>
      <c r="AA13" s="242" t="str">
        <f>IF('Liste Classe d''actifs'!B19="","",'Liste Classe d''actifs'!B19)</f>
        <v/>
      </c>
      <c r="AB13" s="241" t="e">
        <f t="shared" si="1"/>
        <v>#N/A</v>
      </c>
      <c r="AC13" s="241"/>
      <c r="AD13" s="241"/>
      <c r="AE13" s="241"/>
      <c r="AF13" s="241"/>
      <c r="AH13" s="245"/>
      <c r="AI13" s="245"/>
      <c r="AJ13" s="242" t="str" cm="1">
        <f t="array" ref="AJ13">IFERROR(INDEX('Liste Classe d''actifs'!$A$8:$A$37,MATCH(0,COUNTIF(AJ$2:AJ12,'Liste Classe d''actifs'!$A$8:$A$37),0)),"")</f>
        <v/>
      </c>
      <c r="AK13" s="242" t="str" cm="1">
        <f t="array" ref="AK13">IF($AZ$14="Toutes",'Liste Classe d''actifs'!B18,IFERROR(INDEX('Liste Classe d''actifs'!$B$8:$B$37,_xlfn.AGGREGATE(15,6,(ROW('Liste Classe d''actifs'!$B$8:$B$37)-ROW('Liste Classe d''actifs'!$B$7))/('Liste Classe d''actifs'!A$8:A$37=$AZ$14),ROW('Liste Classe d''actifs'!A11))),""))</f>
        <v>ETF Obligations</v>
      </c>
      <c r="AN13" s="242" cm="1">
        <f t="array" ref="AN13">IFERROR(INDEX($D$1:$D$301,MATCH(0,COUNTIF($AN$1:AN12,$D$1:$D$301),0)),"")</f>
        <v>0</v>
      </c>
      <c r="AO13" s="258">
        <f t="shared" si="13"/>
        <v>0</v>
      </c>
      <c r="AP13" s="258"/>
      <c r="AQ13" s="259" t="str" cm="1">
        <f t="array" ref="AQ13">IFERROR(INDEX($C$1:$C$301,MATCH(0,COUNTIF($AQ$1:AQ12,$C$1:$C$301),0)),"")</f>
        <v/>
      </c>
      <c r="AR13" s="258" t="e">
        <f t="shared" si="14"/>
        <v>#N/A</v>
      </c>
      <c r="AS13" s="258"/>
      <c r="AT13" s="260"/>
      <c r="AU13" s="258"/>
      <c r="AW13" s="242" t="str" cm="1">
        <f t="array" ref="AW13">IFERROR(INDEX('Liste Banque-Enveloppe'!$C$7:$C$206,MATCH(0,COUNTIF(AW$1:AW12,'Liste Banque-Enveloppe'!$C$7:$C$206),0)),"")</f>
        <v>Corum - SCPI en direct</v>
      </c>
      <c r="AX13" s="242" t="str">
        <f t="shared" si="16"/>
        <v>Linxea - Assurance Vie</v>
      </c>
      <c r="AY13" s="242">
        <f t="shared" si="17"/>
        <v>192</v>
      </c>
      <c r="BL13" s="242" t="str">
        <f>IF('Liste Classe d''actifs'!B19="","",'Liste Classe d''actifs'!B19)</f>
        <v/>
      </c>
      <c r="BM13" s="242">
        <f t="shared" si="18"/>
        <v>0</v>
      </c>
      <c r="BN13" s="242">
        <f t="shared" si="19"/>
        <v>31</v>
      </c>
    </row>
    <row r="14" spans="1:66">
      <c r="B14" s="242" t="str">
        <f>'Saisie Patrimoine'!B19</f>
        <v>Ledger - Cold wallet</v>
      </c>
      <c r="C14" s="242" t="str">
        <f t="shared" si="3"/>
        <v>Ledger</v>
      </c>
      <c r="D14" s="242" t="str">
        <f t="shared" si="4"/>
        <v>Cold wallet</v>
      </c>
      <c r="E14" s="242" t="str">
        <f>'Saisie Patrimoine'!C19</f>
        <v>Cryptos</v>
      </c>
      <c r="G14" s="242">
        <f>'Saisie Patrimoine'!E19</f>
        <v>7950</v>
      </c>
      <c r="H14" s="242">
        <f>'Saisie Patrimoine'!F19</f>
        <v>0</v>
      </c>
      <c r="J14" s="242" t="str">
        <f>IF(E14=0,0,INDEX('Liste Classe d''actifs'!$A$8:$A$37,MATCH(E14,'Liste Classe d''actifs'!$B$8:$B$37,0)))</f>
        <v>Alternatifs/Exotiques</v>
      </c>
      <c r="K14" s="242" t="str">
        <f>IF(A14="","",IF(ISERROR(VLOOKUP(B14,'Liste Banque-Enveloppe'!A:D,2,FALSE)),0,VLOOKUP(B14,'Liste Banque-Enveloppe'!A:D,2,FALSE)))</f>
        <v/>
      </c>
      <c r="L14" s="242" t="str">
        <f t="shared" si="5"/>
        <v>Alternatifs/ExotiquesCryptos</v>
      </c>
      <c r="M14" s="242">
        <f t="shared" si="6"/>
        <v>7950</v>
      </c>
      <c r="N14" s="242">
        <f t="shared" si="7"/>
        <v>7950</v>
      </c>
      <c r="O14" s="242">
        <f t="shared" si="8"/>
        <v>7950</v>
      </c>
      <c r="P14" s="242">
        <f t="shared" si="9"/>
        <v>7950</v>
      </c>
      <c r="R14" s="242" t="str">
        <f t="shared" si="10"/>
        <v>Cryptos</v>
      </c>
      <c r="S14" s="242" t="str">
        <f t="shared" si="11"/>
        <v>Ledger</v>
      </c>
      <c r="U14" s="264"/>
      <c r="V14" s="242" t="str" cm="1">
        <f t="array" ref="V14">IFERROR(INDEX(YEAR('Saisie Patrimoine'!$A$7:$A$20000),MATCH(0,COUNTIF(V$1:V13,YEAR('Saisie Patrimoine'!$A$7:$A$20000)),0)),"")</f>
        <v/>
      </c>
      <c r="X14" s="263"/>
      <c r="AA14" s="242" t="str">
        <f>IF('Liste Classe d''actifs'!B20="","",'Liste Classe d''actifs'!B20)</f>
        <v/>
      </c>
      <c r="AB14" s="241" t="e">
        <f t="shared" si="1"/>
        <v>#N/A</v>
      </c>
      <c r="AC14" s="241"/>
      <c r="AD14" s="241"/>
      <c r="AE14" s="241"/>
      <c r="AF14" s="241"/>
      <c r="AH14" s="245"/>
      <c r="AI14" s="245"/>
      <c r="AJ14" s="242" t="str" cm="1">
        <f t="array" ref="AJ14">IFERROR(INDEX('Liste Classe d''actifs'!$A$8:$A$37,MATCH(0,COUNTIF(AJ$2:AJ13,'Liste Classe d''actifs'!$A$8:$A$37),0)),"")</f>
        <v/>
      </c>
      <c r="AK14" s="242" cm="1">
        <f t="array" ref="AK14">IF($AZ$14="Toutes",'Liste Classe d''actifs'!B19,IFERROR(INDEX('Liste Classe d''actifs'!$B$8:$B$37,_xlfn.AGGREGATE(15,6,(ROW('Liste Classe d''actifs'!$B$8:$B$37)-ROW('Liste Classe d''actifs'!$B$7))/('Liste Classe d''actifs'!A$8:A$37=$AZ$14),ROW('Liste Classe d''actifs'!A12))),""))</f>
        <v>0</v>
      </c>
      <c r="AN14" s="242" t="str" cm="1">
        <f t="array" ref="AN14">IFERROR(INDEX($D$1:$D$301,MATCH(0,COUNTIF($AN$1:AN13,$D$1:$D$301),0)),"")</f>
        <v/>
      </c>
      <c r="AO14" s="258" t="e">
        <f t="shared" si="13"/>
        <v>#N/A</v>
      </c>
      <c r="AP14" s="258"/>
      <c r="AQ14" s="259" t="str" cm="1">
        <f t="array" ref="AQ14">IFERROR(INDEX($C$1:$C$301,MATCH(0,COUNTIF($AQ$1:AQ13,$C$1:$C$301),0)),"")</f>
        <v/>
      </c>
      <c r="AR14" s="258" t="e">
        <f t="shared" si="14"/>
        <v>#N/A</v>
      </c>
      <c r="AS14" s="258"/>
      <c r="AT14" s="260"/>
      <c r="AU14" s="258"/>
      <c r="AW14" s="242" t="str" cm="1">
        <f t="array" ref="AW14">IFERROR(INDEX('Liste Banque-Enveloppe'!$C$7:$C$206,MATCH(0,COUNTIF(AW$1:AW13,'Liste Banque-Enveloppe'!$C$7:$C$206),0)),"")</f>
        <v>AuCoffre - Or en direct</v>
      </c>
      <c r="AX14" s="242" t="str">
        <f t="shared" si="16"/>
        <v>Trade Republic - CTO</v>
      </c>
      <c r="AY14" s="242">
        <f t="shared" si="17"/>
        <v>188</v>
      </c>
      <c r="AZ14" s="247" t="str">
        <f>'Visuel Patrimoine'!$B$9</f>
        <v>Toutes</v>
      </c>
      <c r="BL14" s="242" t="str">
        <f>IF('Liste Classe d''actifs'!B20="","",'Liste Classe d''actifs'!B20)</f>
        <v/>
      </c>
      <c r="BM14" s="242">
        <f t="shared" si="18"/>
        <v>0</v>
      </c>
      <c r="BN14" s="242">
        <f t="shared" si="19"/>
        <v>31</v>
      </c>
    </row>
    <row r="15" spans="1:66">
      <c r="B15" s="242" t="str">
        <f>'Saisie Patrimoine'!B20</f>
        <v>Binance - CEX</v>
      </c>
      <c r="C15" s="242" t="str">
        <f t="shared" si="3"/>
        <v>Binance</v>
      </c>
      <c r="D15" s="242" t="str">
        <f t="shared" si="4"/>
        <v>CEX</v>
      </c>
      <c r="E15" s="242" t="str">
        <f>'Saisie Patrimoine'!C20</f>
        <v>Cryptos</v>
      </c>
      <c r="G15" s="242">
        <f>'Saisie Patrimoine'!E20</f>
        <v>2750</v>
      </c>
      <c r="H15" s="242">
        <f>'Saisie Patrimoine'!F20</f>
        <v>0</v>
      </c>
      <c r="J15" s="242" t="str">
        <f>IF(E15=0,0,INDEX('Liste Classe d''actifs'!$A$8:$A$37,MATCH(E15,'Liste Classe d''actifs'!$B$8:$B$37,0)))</f>
        <v>Alternatifs/Exotiques</v>
      </c>
      <c r="K15" s="242" t="str">
        <f>IF(A15="","",IF(ISERROR(VLOOKUP(B15,'Liste Banque-Enveloppe'!A:D,2,FALSE)),0,VLOOKUP(B15,'Liste Banque-Enveloppe'!A:D,2,FALSE)))</f>
        <v/>
      </c>
      <c r="L15" s="242" t="str">
        <f t="shared" si="5"/>
        <v>Alternatifs/ExotiquesCryptos</v>
      </c>
      <c r="M15" s="242">
        <f t="shared" si="6"/>
        <v>2750</v>
      </c>
      <c r="N15" s="242">
        <f t="shared" si="7"/>
        <v>2750</v>
      </c>
      <c r="O15" s="242">
        <f t="shared" si="8"/>
        <v>2750</v>
      </c>
      <c r="P15" s="242">
        <f t="shared" si="9"/>
        <v>2750</v>
      </c>
      <c r="R15" s="242" t="str">
        <f t="shared" si="10"/>
        <v>Cryptos</v>
      </c>
      <c r="S15" s="242" t="str">
        <f t="shared" si="11"/>
        <v>Les autres banques</v>
      </c>
      <c r="T15" s="242" t="s">
        <v>77</v>
      </c>
      <c r="U15" s="251"/>
      <c r="V15" s="242" t="str" cm="1">
        <f t="array" ref="V15">IFERROR(INDEX(YEAR('Saisie Patrimoine'!$A$7:$A$20000),MATCH(0,COUNTIF(V$1:V14,YEAR('Saisie Patrimoine'!$A$7:$A$20000)),0)),"")</f>
        <v/>
      </c>
      <c r="X15" s="263"/>
      <c r="AA15" s="242" t="str">
        <f>IF('Liste Classe d''actifs'!B21="","",'Liste Classe d''actifs'!B21)</f>
        <v/>
      </c>
      <c r="AB15" s="241" t="e">
        <f t="shared" si="1"/>
        <v>#N/A</v>
      </c>
      <c r="AC15" s="241"/>
      <c r="AD15" s="241"/>
      <c r="AE15" s="241"/>
      <c r="AF15" s="241"/>
      <c r="AH15" s="245"/>
      <c r="AI15" s="245"/>
      <c r="AJ15" s="242" t="str" cm="1">
        <f t="array" ref="AJ15">IFERROR(INDEX('Liste Classe d''actifs'!$A$8:$A$37,MATCH(0,COUNTIF(AJ$2:AJ14,'Liste Classe d''actifs'!$A$8:$A$37),0)),"")</f>
        <v/>
      </c>
      <c r="AK15" s="242" cm="1">
        <f t="array" ref="AK15">IF($AZ$14="Toutes",'Liste Classe d''actifs'!B20,IFERROR(INDEX('Liste Classe d''actifs'!$B$8:$B$37,_xlfn.AGGREGATE(15,6,(ROW('Liste Classe d''actifs'!$B$8:$B$37)-ROW('Liste Classe d''actifs'!$B$7))/('Liste Classe d''actifs'!A$8:A$37=$AZ$14),ROW('Liste Classe d''actifs'!A13))),""))</f>
        <v>0</v>
      </c>
      <c r="AN15" s="242" t="str" cm="1">
        <f t="array" ref="AN15">IFERROR(INDEX($D$1:$D$301,MATCH(0,COUNTIF($AN$1:AN14,$D$1:$D$301),0)),"")</f>
        <v/>
      </c>
      <c r="AO15" s="258" t="e">
        <f t="shared" si="13"/>
        <v>#N/A</v>
      </c>
      <c r="AP15" s="258"/>
      <c r="AQ15" s="259" t="str" cm="1">
        <f t="array" ref="AQ15">IFERROR(INDEX($C$1:$C$301,MATCH(0,COUNTIF($AQ$1:AQ14,$C$1:$C$301),0)),"")</f>
        <v/>
      </c>
      <c r="AR15" s="258" t="e">
        <f t="shared" si="14"/>
        <v>#N/A</v>
      </c>
      <c r="AS15" s="258"/>
      <c r="AT15" s="260"/>
      <c r="AU15" s="258"/>
      <c r="AW15" s="242" t="str" cm="1">
        <f t="array" ref="AW15">IFERROR(INDEX('Liste Banque-Enveloppe'!$C$7:$C$206,MATCH(0,COUNTIF(AW$1:AW14,'Liste Banque-Enveloppe'!$C$7:$C$206),0)),"")</f>
        <v xml:space="preserve"> - </v>
      </c>
      <c r="AX15" s="242">
        <f t="shared" si="16"/>
        <v>0</v>
      </c>
      <c r="AY15" s="242">
        <f t="shared" si="17"/>
        <v>201</v>
      </c>
      <c r="AZ15" s="247" t="str">
        <f>'Visuel Patrimoine'!$B$13</f>
        <v>Toutes</v>
      </c>
      <c r="BL15" s="242" t="str">
        <f>IF('Liste Classe d''actifs'!B21="","",'Liste Classe d''actifs'!B21)</f>
        <v/>
      </c>
      <c r="BM15" s="242">
        <f t="shared" si="18"/>
        <v>0</v>
      </c>
      <c r="BN15" s="242">
        <f t="shared" si="19"/>
        <v>31</v>
      </c>
    </row>
    <row r="16" spans="1:66">
      <c r="B16" s="242" t="str">
        <f>'Saisie Patrimoine'!B21</f>
        <v>Binance - CEX</v>
      </c>
      <c r="C16" s="242" t="str">
        <f t="shared" si="3"/>
        <v>Binance</v>
      </c>
      <c r="D16" s="242" t="str">
        <f t="shared" si="4"/>
        <v>CEX</v>
      </c>
      <c r="E16" s="242" t="str">
        <f>'Saisie Patrimoine'!C21</f>
        <v>Cryptos</v>
      </c>
      <c r="G16" s="242">
        <f>'Saisie Patrimoine'!E21</f>
        <v>310</v>
      </c>
      <c r="H16" s="242">
        <f>'Saisie Patrimoine'!F21</f>
        <v>0</v>
      </c>
      <c r="J16" s="242" t="str">
        <f>IF(E16=0,0,INDEX('Liste Classe d''actifs'!$A$8:$A$37,MATCH(E16,'Liste Classe d''actifs'!$B$8:$B$37,0)))</f>
        <v>Alternatifs/Exotiques</v>
      </c>
      <c r="K16" s="242" t="str">
        <f>IF(A16="","",IF(ISERROR(VLOOKUP(B16,'Liste Banque-Enveloppe'!A:D,2,FALSE)),0,VLOOKUP(B16,'Liste Banque-Enveloppe'!A:D,2,FALSE)))</f>
        <v/>
      </c>
      <c r="L16" s="242" t="str">
        <f t="shared" si="5"/>
        <v>Alternatifs/ExotiquesCryptos</v>
      </c>
      <c r="M16" s="242">
        <f t="shared" si="6"/>
        <v>310</v>
      </c>
      <c r="N16" s="242">
        <f t="shared" si="7"/>
        <v>310</v>
      </c>
      <c r="O16" s="242">
        <f t="shared" si="8"/>
        <v>310</v>
      </c>
      <c r="P16" s="242">
        <f t="shared" si="9"/>
        <v>310</v>
      </c>
      <c r="R16" s="242" t="str">
        <f t="shared" si="10"/>
        <v>Cryptos</v>
      </c>
      <c r="S16" s="242" t="str">
        <f t="shared" si="11"/>
        <v>Les autres banques</v>
      </c>
      <c r="T16" s="241">
        <f>IF(T10=1,SUM(G:G),SUM(G:G)-T11)</f>
        <v>121310</v>
      </c>
      <c r="V16" s="242" t="str" cm="1">
        <f t="array" ref="V16">IFERROR(INDEX(YEAR('Saisie Patrimoine'!$A$7:$A$20000),MATCH(0,COUNTIF(V$1:V15,YEAR('Saisie Patrimoine'!$A$7:$A$20000)),0)),"")</f>
        <v/>
      </c>
      <c r="X16" s="263"/>
      <c r="AA16" s="242" t="str">
        <f>IF('Liste Classe d''actifs'!B22="","",'Liste Classe d''actifs'!B22)</f>
        <v/>
      </c>
      <c r="AB16" s="241" t="e">
        <f t="shared" si="1"/>
        <v>#N/A</v>
      </c>
      <c r="AC16" s="241"/>
      <c r="AD16" s="241"/>
      <c r="AE16" s="241"/>
      <c r="AF16" s="241"/>
      <c r="AH16" s="245"/>
      <c r="AI16" s="245"/>
      <c r="AJ16" s="242" t="str" cm="1">
        <f t="array" ref="AJ16">IFERROR(INDEX('Liste Classe d''actifs'!$A$8:$A$37,MATCH(0,COUNTIF(AJ$2:AJ15,'Liste Classe d''actifs'!$A$8:$A$37),0)),"")</f>
        <v/>
      </c>
      <c r="AK16" s="242" cm="1">
        <f t="array" ref="AK16">IF($AZ$14="Toutes",'Liste Classe d''actifs'!B21,IFERROR(INDEX('Liste Classe d''actifs'!$B$8:$B$37,_xlfn.AGGREGATE(15,6,(ROW('Liste Classe d''actifs'!$B$8:$B$37)-ROW('Liste Classe d''actifs'!$B$7))/('Liste Classe d''actifs'!A$8:A$37=$AZ$14),ROW('Liste Classe d''actifs'!A14))),""))</f>
        <v>0</v>
      </c>
      <c r="AN16" s="242" t="str" cm="1">
        <f t="array" ref="AN16">IFERROR(INDEX($D$1:$D$301,MATCH(0,COUNTIF($AN$1:AN15,$D$1:$D$301),0)),"")</f>
        <v/>
      </c>
      <c r="AO16" s="258" t="e">
        <f t="shared" si="13"/>
        <v>#N/A</v>
      </c>
      <c r="AP16" s="258"/>
      <c r="AQ16" s="259" t="str" cm="1">
        <f t="array" ref="AQ16">IFERROR(INDEX($C$1:$C$301,MATCH(0,COUNTIF($AQ$1:AQ15,$C$1:$C$301),0)),"")</f>
        <v/>
      </c>
      <c r="AR16" s="258" t="e">
        <f t="shared" si="14"/>
        <v>#N/A</v>
      </c>
      <c r="AS16" s="258"/>
      <c r="AT16" s="260"/>
      <c r="AU16" s="258"/>
      <c r="AW16" s="242" t="str" cm="1">
        <f t="array" ref="AW16">IFERROR(INDEX('Liste Banque-Enveloppe'!$C$7:$C$206,MATCH(0,COUNTIF(AW$1:AW15,'Liste Banque-Enveloppe'!$C$7:$C$206),0)),"")</f>
        <v/>
      </c>
      <c r="AX16" s="242">
        <f t="shared" si="16"/>
        <v>0</v>
      </c>
      <c r="AY16" s="242">
        <f t="shared" si="17"/>
        <v>201</v>
      </c>
      <c r="BL16" s="242" t="str">
        <f>IF('Liste Classe d''actifs'!B22="","",'Liste Classe d''actifs'!B22)</f>
        <v/>
      </c>
      <c r="BM16" s="242">
        <f t="shared" si="18"/>
        <v>0</v>
      </c>
      <c r="BN16" s="242">
        <f t="shared" si="19"/>
        <v>31</v>
      </c>
    </row>
    <row r="17" spans="2:66">
      <c r="B17" s="242" t="str">
        <f>'Saisie Patrimoine'!B22</f>
        <v>Direct - Résidence principale</v>
      </c>
      <c r="C17" s="242" t="str">
        <f t="shared" si="3"/>
        <v>Direct</v>
      </c>
      <c r="D17" s="242" t="str">
        <f t="shared" si="4"/>
        <v>Résidence principale</v>
      </c>
      <c r="E17" s="242" t="str">
        <f>'Saisie Patrimoine'!C22</f>
        <v>Immo physique</v>
      </c>
      <c r="G17" s="242">
        <f>'Saisie Patrimoine'!E22</f>
        <v>28600</v>
      </c>
      <c r="H17" s="242">
        <f>'Saisie Patrimoine'!F22</f>
        <v>160000</v>
      </c>
      <c r="J17" s="242" t="str">
        <f>IF(E17=0,0,INDEX('Liste Classe d''actifs'!$A$8:$A$37,MATCH(E17,'Liste Classe d''actifs'!$B$8:$B$37,0)))</f>
        <v>Immobilier</v>
      </c>
      <c r="K17" s="242" t="str">
        <f>IF(A17="","",IF(ISERROR(VLOOKUP(B17,'Liste Banque-Enveloppe'!A:D,2,FALSE)),0,VLOOKUP(B17,'Liste Banque-Enveloppe'!A:D,2,FALSE)))</f>
        <v/>
      </c>
      <c r="L17" s="242" t="str">
        <f t="shared" si="5"/>
        <v>ImmobilierImmo physique</v>
      </c>
      <c r="M17" s="242">
        <f t="shared" si="6"/>
        <v>28600</v>
      </c>
      <c r="N17" s="242">
        <f t="shared" si="7"/>
        <v>28600</v>
      </c>
      <c r="O17" s="242">
        <f t="shared" si="8"/>
        <v>160000</v>
      </c>
      <c r="P17" s="242">
        <f t="shared" si="9"/>
        <v>160000</v>
      </c>
      <c r="R17" s="242" t="str">
        <f t="shared" si="10"/>
        <v>Immo physique</v>
      </c>
      <c r="S17" s="242" t="str">
        <f t="shared" si="11"/>
        <v>Direct</v>
      </c>
      <c r="T17" s="242" t="s">
        <v>78</v>
      </c>
      <c r="V17" s="242" t="str" cm="1">
        <f t="array" ref="V17">IFERROR(INDEX(YEAR('Saisie Patrimoine'!$A$7:$A$20000),MATCH(0,COUNTIF(V$1:V16,YEAR('Saisie Patrimoine'!$A$7:$A$20000)),0)),"")</f>
        <v/>
      </c>
      <c r="X17" s="263"/>
      <c r="AA17" s="242" t="str">
        <f>IF('Liste Classe d''actifs'!B23="","",'Liste Classe d''actifs'!B23)</f>
        <v/>
      </c>
      <c r="AB17" s="241" t="e">
        <f t="shared" si="1"/>
        <v>#N/A</v>
      </c>
      <c r="AC17" s="241"/>
      <c r="AD17" s="241"/>
      <c r="AE17" s="241"/>
      <c r="AF17" s="241"/>
      <c r="AH17" s="245"/>
      <c r="AI17" s="245"/>
      <c r="AJ17" s="242" t="str" cm="1">
        <f t="array" ref="AJ17">IFERROR(INDEX('Liste Classe d''actifs'!$A$8:$A$37,MATCH(0,COUNTIF(AJ$2:AJ16,'Liste Classe d''actifs'!$A$8:$A$37),0)),"")</f>
        <v/>
      </c>
      <c r="AK17" s="242" cm="1">
        <f t="array" ref="AK17">IF($AZ$14="Toutes",'Liste Classe d''actifs'!B22,IFERROR(INDEX('Liste Classe d''actifs'!$B$8:$B$37,_xlfn.AGGREGATE(15,6,(ROW('Liste Classe d''actifs'!$B$8:$B$37)-ROW('Liste Classe d''actifs'!$B$7))/('Liste Classe d''actifs'!A$8:A$37=$AZ$14),ROW('Liste Classe d''actifs'!A15))),""))</f>
        <v>0</v>
      </c>
      <c r="AN17" s="242" t="str" cm="1">
        <f t="array" ref="AN17">IFERROR(INDEX($D$1:$D$301,MATCH(0,COUNTIF($AN$1:AN16,$D$1:$D$301),0)),"")</f>
        <v/>
      </c>
      <c r="AO17" s="258" t="e">
        <f t="shared" si="13"/>
        <v>#N/A</v>
      </c>
      <c r="AP17" s="258"/>
      <c r="AQ17" s="259" t="str" cm="1">
        <f t="array" ref="AQ17">IFERROR(INDEX($C$1:$C$301,MATCH(0,COUNTIF($AQ$1:AQ16,$C$1:$C$301),0)),"")</f>
        <v/>
      </c>
      <c r="AR17" s="258" t="e">
        <f t="shared" si="14"/>
        <v>#N/A</v>
      </c>
      <c r="AS17" s="258"/>
      <c r="AT17" s="260"/>
      <c r="AU17" s="258"/>
      <c r="AW17" s="242" t="str" cm="1">
        <f t="array" ref="AW17">IFERROR(INDEX('Liste Banque-Enveloppe'!$C$7:$C$206,MATCH(0,COUNTIF(AW$1:AW16,'Liste Banque-Enveloppe'!$C$7:$C$206),0)),"")</f>
        <v/>
      </c>
      <c r="AX17" s="242">
        <f t="shared" si="16"/>
        <v>0</v>
      </c>
      <c r="AY17" s="242">
        <f t="shared" si="17"/>
        <v>201</v>
      </c>
      <c r="BL17" s="242" t="str">
        <f>IF('Liste Classe d''actifs'!B23="","",'Liste Classe d''actifs'!B23)</f>
        <v/>
      </c>
      <c r="BM17" s="242">
        <f t="shared" si="18"/>
        <v>0</v>
      </c>
      <c r="BN17" s="242">
        <f t="shared" si="19"/>
        <v>31</v>
      </c>
    </row>
    <row r="18" spans="2:66">
      <c r="B18" s="242" t="str">
        <f>'Saisie Patrimoine'!B23</f>
        <v>Direct - LMNP</v>
      </c>
      <c r="C18" s="242" t="str">
        <f t="shared" si="3"/>
        <v>Direct</v>
      </c>
      <c r="D18" s="242" t="str">
        <f t="shared" si="4"/>
        <v>LMNP</v>
      </c>
      <c r="E18" s="242" t="str">
        <f>'Saisie Patrimoine'!C23</f>
        <v>Immo physique</v>
      </c>
      <c r="G18" s="242">
        <f>'Saisie Patrimoine'!E23</f>
        <v>200</v>
      </c>
      <c r="H18" s="242">
        <f>'Saisie Patrimoine'!F23</f>
        <v>35000</v>
      </c>
      <c r="J18" s="242" t="str">
        <f>IF(E18=0,0,INDEX('Liste Classe d''actifs'!$A$8:$A$37,MATCH(E18,'Liste Classe d''actifs'!$B$8:$B$37,0)))</f>
        <v>Immobilier</v>
      </c>
      <c r="K18" s="242" t="str">
        <f>IF(A18="","",IF(ISERROR(VLOOKUP(B18,'Liste Banque-Enveloppe'!A:D,2,FALSE)),0,VLOOKUP(B18,'Liste Banque-Enveloppe'!A:D,2,FALSE)))</f>
        <v/>
      </c>
      <c r="L18" s="242" t="str">
        <f t="shared" si="5"/>
        <v>ImmobilierImmo physique</v>
      </c>
      <c r="M18" s="242">
        <f t="shared" si="6"/>
        <v>200</v>
      </c>
      <c r="N18" s="242">
        <f t="shared" si="7"/>
        <v>200</v>
      </c>
      <c r="O18" s="242">
        <f t="shared" si="8"/>
        <v>35000</v>
      </c>
      <c r="P18" s="242">
        <f t="shared" si="9"/>
        <v>35000</v>
      </c>
      <c r="R18" s="242" t="str">
        <f t="shared" si="10"/>
        <v>Immo physique</v>
      </c>
      <c r="S18" s="242" t="str">
        <f t="shared" si="11"/>
        <v>Direct</v>
      </c>
      <c r="T18" s="241">
        <f>IF(T10=1,SUMIF(H:H,0,G:G)+SUM(H:H),SUMIF(H:H,0,G:G)+SUM(H:H)-T12)</f>
        <v>287510</v>
      </c>
      <c r="V18" s="242" t="str" cm="1">
        <f t="array" ref="V18">IFERROR(INDEX(YEAR('Saisie Patrimoine'!$A$7:$A$20000),MATCH(0,COUNTIF(V$1:V17,YEAR('Saisie Patrimoine'!$A$7:$A$20000)),0)),"")</f>
        <v/>
      </c>
      <c r="X18" s="263"/>
      <c r="AA18" s="242" t="str">
        <f>IF('Liste Classe d''actifs'!B24="","",'Liste Classe d''actifs'!B24)</f>
        <v/>
      </c>
      <c r="AB18" s="241" t="e">
        <f t="shared" si="1"/>
        <v>#N/A</v>
      </c>
      <c r="AC18" s="241"/>
      <c r="AD18" s="241"/>
      <c r="AE18" s="241"/>
      <c r="AF18" s="241"/>
      <c r="AH18" s="245"/>
      <c r="AI18" s="245"/>
      <c r="AJ18" s="242" t="str" cm="1">
        <f t="array" ref="AJ18">IFERROR(INDEX('Liste Classe d''actifs'!$A$8:$A$37,MATCH(0,COUNTIF(AJ$2:AJ17,'Liste Classe d''actifs'!$A$8:$A$37),0)),"")</f>
        <v/>
      </c>
      <c r="AK18" s="242" cm="1">
        <f t="array" ref="AK18">IF($AZ$14="Toutes",'Liste Classe d''actifs'!B23,IFERROR(INDEX('Liste Classe d''actifs'!$B$8:$B$37,_xlfn.AGGREGATE(15,6,(ROW('Liste Classe d''actifs'!$B$8:$B$37)-ROW('Liste Classe d''actifs'!$B$7))/('Liste Classe d''actifs'!A$8:A$37=$AZ$14),ROW('Liste Classe d''actifs'!A16))),""))</f>
        <v>0</v>
      </c>
      <c r="AN18" s="242" t="str" cm="1">
        <f t="array" ref="AN18">IFERROR(INDEX($D$1:$D$301,MATCH(0,COUNTIF($AN$1:AN17,$D$1:$D$301),0)),"")</f>
        <v/>
      </c>
      <c r="AO18" s="258" t="e">
        <f t="shared" si="13"/>
        <v>#N/A</v>
      </c>
      <c r="AP18" s="258"/>
      <c r="AQ18" s="259" t="str" cm="1">
        <f t="array" ref="AQ18">IFERROR(INDEX($C$1:$C$301,MATCH(0,COUNTIF($AQ$1:AQ17,$C$1:$C$301),0)),"")</f>
        <v/>
      </c>
      <c r="AR18" s="258" t="e">
        <f t="shared" si="14"/>
        <v>#N/A</v>
      </c>
      <c r="AS18" s="258"/>
      <c r="AT18" s="260"/>
      <c r="AU18" s="258"/>
      <c r="AW18" s="242" t="str" cm="1">
        <f t="array" ref="AW18">IFERROR(INDEX('Liste Banque-Enveloppe'!$C$7:$C$206,MATCH(0,COUNTIF(AW$1:AW17,'Liste Banque-Enveloppe'!$C$7:$C$206),0)),"")</f>
        <v/>
      </c>
      <c r="AX18" s="242">
        <f t="shared" si="16"/>
        <v>0</v>
      </c>
      <c r="AY18" s="242">
        <f t="shared" si="17"/>
        <v>201</v>
      </c>
      <c r="BL18" s="242" t="str">
        <f>IF('Liste Classe d''actifs'!B24="","",'Liste Classe d''actifs'!B24)</f>
        <v/>
      </c>
      <c r="BM18" s="242">
        <f t="shared" si="18"/>
        <v>0</v>
      </c>
      <c r="BN18" s="242">
        <f t="shared" si="19"/>
        <v>31</v>
      </c>
    </row>
    <row r="19" spans="2:66">
      <c r="B19" s="242">
        <f>'Saisie Patrimoine'!B24</f>
        <v>0</v>
      </c>
      <c r="C19" s="242">
        <f t="shared" si="3"/>
        <v>0</v>
      </c>
      <c r="D19" s="242">
        <f t="shared" si="4"/>
        <v>0</v>
      </c>
      <c r="E19" s="242">
        <f>'Saisie Patrimoine'!C24</f>
        <v>0</v>
      </c>
      <c r="G19" s="242">
        <f>'Saisie Patrimoine'!E24</f>
        <v>0</v>
      </c>
      <c r="H19" s="242">
        <f>'Saisie Patrimoine'!F24</f>
        <v>0</v>
      </c>
      <c r="J19" s="242">
        <f>IF(E19=0,0,INDEX('Liste Classe d''actifs'!$A$8:$A$37,MATCH(E19,'Liste Classe d''actifs'!$B$8:$B$37,0)))</f>
        <v>0</v>
      </c>
      <c r="K19" s="242" t="str">
        <f>IF(A19="","",IF(ISERROR(VLOOKUP(B19,'Liste Banque-Enveloppe'!A:D,2,FALSE)),0,VLOOKUP(B19,'Liste Banque-Enveloppe'!A:D,2,FALSE)))</f>
        <v/>
      </c>
      <c r="L19" s="242" t="str">
        <f t="shared" si="5"/>
        <v>00</v>
      </c>
      <c r="M19" s="242">
        <f t="shared" si="6"/>
        <v>0</v>
      </c>
      <c r="N19" s="242">
        <f t="shared" si="7"/>
        <v>0</v>
      </c>
      <c r="O19" s="242">
        <f t="shared" si="8"/>
        <v>0</v>
      </c>
      <c r="P19" s="242">
        <f t="shared" si="9"/>
        <v>0</v>
      </c>
      <c r="R19" s="242" t="str">
        <f t="shared" si="10"/>
        <v>Les autres classes d'actifs</v>
      </c>
      <c r="S19" s="242" t="str">
        <f t="shared" si="11"/>
        <v>Les autres banques</v>
      </c>
      <c r="T19" s="242" t="s">
        <v>79</v>
      </c>
      <c r="V19" s="242" t="str" cm="1">
        <f t="array" ref="V19">IFERROR(INDEX(YEAR('Saisie Patrimoine'!$A$7:$A$20000),MATCH(0,COUNTIF(V$1:V18,YEAR('Saisie Patrimoine'!$A$7:$A$20000)),0)),"")</f>
        <v/>
      </c>
      <c r="X19" s="263"/>
      <c r="AA19" s="242" t="str">
        <f>IF('Liste Classe d''actifs'!B25="","",'Liste Classe d''actifs'!B25)</f>
        <v/>
      </c>
      <c r="AB19" s="241" t="e">
        <f t="shared" si="1"/>
        <v>#N/A</v>
      </c>
      <c r="AC19" s="241"/>
      <c r="AD19" s="241"/>
      <c r="AE19" s="241"/>
      <c r="AF19" s="241"/>
      <c r="AH19" s="245"/>
      <c r="AI19" s="245"/>
      <c r="AJ19" s="242" t="str" cm="1">
        <f t="array" ref="AJ19">IFERROR(INDEX('Liste Classe d''actifs'!$A$8:$A$37,MATCH(0,COUNTIF(AJ$2:AJ18,'Liste Classe d''actifs'!$A$8:$A$37),0)),"")</f>
        <v/>
      </c>
      <c r="AK19" s="242" cm="1">
        <f t="array" ref="AK19">IF($AZ$14="Toutes",'Liste Classe d''actifs'!B24,IFERROR(INDEX('Liste Classe d''actifs'!$B$8:$B$37,_xlfn.AGGREGATE(15,6,(ROW('Liste Classe d''actifs'!$B$8:$B$37)-ROW('Liste Classe d''actifs'!$B$7))/('Liste Classe d''actifs'!A$8:A$37=$AZ$14),ROW('Liste Classe d''actifs'!A17))),""))</f>
        <v>0</v>
      </c>
      <c r="AN19" s="242" t="str" cm="1">
        <f t="array" ref="AN19">IFERROR(INDEX($D$1:$D$301,MATCH(0,COUNTIF($AN$1:AN18,$D$1:$D$301),0)),"")</f>
        <v/>
      </c>
      <c r="AO19" s="258" t="e">
        <f t="shared" si="13"/>
        <v>#N/A</v>
      </c>
      <c r="AP19" s="258"/>
      <c r="AQ19" s="259" t="str" cm="1">
        <f t="array" ref="AQ19">IFERROR(INDEX($C$1:$C$301,MATCH(0,COUNTIF($AQ$1:AQ18,$C$1:$C$301),0)),"")</f>
        <v/>
      </c>
      <c r="AR19" s="258" t="e">
        <f t="shared" si="14"/>
        <v>#N/A</v>
      </c>
      <c r="AS19" s="258"/>
      <c r="AT19" s="260"/>
      <c r="AU19" s="258"/>
      <c r="AW19" s="242" t="str" cm="1">
        <f t="array" ref="AW19">IFERROR(INDEX('Liste Banque-Enveloppe'!$C$7:$C$206,MATCH(0,COUNTIF(AW$1:AW18,'Liste Banque-Enveloppe'!$C$7:$C$206),0)),"")</f>
        <v/>
      </c>
      <c r="AX19" s="242">
        <f t="shared" si="16"/>
        <v>0</v>
      </c>
      <c r="AY19" s="242">
        <f t="shared" si="17"/>
        <v>201</v>
      </c>
      <c r="BL19" s="242" t="str">
        <f>IF('Liste Classe d''actifs'!B25="","",'Liste Classe d''actifs'!B25)</f>
        <v/>
      </c>
      <c r="BM19" s="242">
        <f t="shared" si="18"/>
        <v>0</v>
      </c>
      <c r="BN19" s="242">
        <f t="shared" si="19"/>
        <v>31</v>
      </c>
    </row>
    <row r="20" spans="2:66">
      <c r="B20" s="242">
        <f>'Saisie Patrimoine'!B25</f>
        <v>0</v>
      </c>
      <c r="C20" s="242">
        <f t="shared" si="3"/>
        <v>0</v>
      </c>
      <c r="D20" s="242">
        <f t="shared" si="4"/>
        <v>0</v>
      </c>
      <c r="E20" s="242">
        <f>'Saisie Patrimoine'!C25</f>
        <v>0</v>
      </c>
      <c r="G20" s="242">
        <f>'Saisie Patrimoine'!E25</f>
        <v>0</v>
      </c>
      <c r="H20" s="242">
        <f>'Saisie Patrimoine'!F25</f>
        <v>0</v>
      </c>
      <c r="J20" s="242">
        <f>IF(E20=0,0,INDEX('Liste Classe d''actifs'!$A$8:$A$37,MATCH(E20,'Liste Classe d''actifs'!$B$8:$B$37,0)))</f>
        <v>0</v>
      </c>
      <c r="K20" s="242" t="str">
        <f>IF(A20="","",IF(ISERROR(VLOOKUP(B20,'Liste Banque-Enveloppe'!A:D,2,FALSE)),0,VLOOKUP(B20,'Liste Banque-Enveloppe'!A:D,2,FALSE)))</f>
        <v/>
      </c>
      <c r="L20" s="242" t="str">
        <f t="shared" si="5"/>
        <v>00</v>
      </c>
      <c r="M20" s="242">
        <f t="shared" si="6"/>
        <v>0</v>
      </c>
      <c r="N20" s="242">
        <f t="shared" si="7"/>
        <v>0</v>
      </c>
      <c r="O20" s="242">
        <f t="shared" si="8"/>
        <v>0</v>
      </c>
      <c r="P20" s="242">
        <f t="shared" si="9"/>
        <v>0</v>
      </c>
      <c r="R20" s="242" t="str">
        <f t="shared" si="10"/>
        <v>Les autres classes d'actifs</v>
      </c>
      <c r="S20" s="242" t="str">
        <f t="shared" si="11"/>
        <v>Les autres banques</v>
      </c>
      <c r="T20" s="265">
        <f>IF(T8=2,"",IF(AND(T16=0,T18=0),"",T16/T18))</f>
        <v>0.42193315015129906</v>
      </c>
      <c r="V20" s="242" t="str" cm="1">
        <f t="array" ref="V20">IFERROR(INDEX(YEAR('Saisie Patrimoine'!$A$7:$A$20000),MATCH(0,COUNTIF(V$1:V19,YEAR('Saisie Patrimoine'!$A$7:$A$20000)),0)),"")</f>
        <v/>
      </c>
      <c r="AA20" s="242" t="str">
        <f>IF('Liste Classe d''actifs'!B26="","",'Liste Classe d''actifs'!B26)</f>
        <v/>
      </c>
      <c r="AB20" s="241" t="e">
        <f t="shared" si="1"/>
        <v>#N/A</v>
      </c>
      <c r="AC20" s="241"/>
      <c r="AD20" s="241"/>
      <c r="AE20" s="241"/>
      <c r="AF20" s="241"/>
      <c r="AH20" s="245"/>
      <c r="AI20" s="245"/>
      <c r="AJ20" s="242" t="str" cm="1">
        <f t="array" ref="AJ20">IFERROR(INDEX('Liste Classe d''actifs'!$A$8:$A$37,MATCH(0,COUNTIF(AJ$2:AJ19,'Liste Classe d''actifs'!$A$8:$A$37),0)),"")</f>
        <v/>
      </c>
      <c r="AK20" s="242" cm="1">
        <f t="array" ref="AK20">IF($AZ$14="Toutes",'Liste Classe d''actifs'!B25,IFERROR(INDEX('Liste Classe d''actifs'!$B$8:$B$37,_xlfn.AGGREGATE(15,6,(ROW('Liste Classe d''actifs'!$B$8:$B$37)-ROW('Liste Classe d''actifs'!$B$7))/('Liste Classe d''actifs'!A$8:A$37=$AZ$14),ROW('Liste Classe d''actifs'!A18))),""))</f>
        <v>0</v>
      </c>
      <c r="AN20" s="242" t="str" cm="1">
        <f t="array" ref="AN20">IFERROR(INDEX($D$1:$D$301,MATCH(0,COUNTIF($AN$1:AN19,$D$1:$D$301),0)),"")</f>
        <v/>
      </c>
      <c r="AO20" s="258" t="e">
        <f t="shared" si="13"/>
        <v>#N/A</v>
      </c>
      <c r="AP20" s="258"/>
      <c r="AQ20" s="259" t="str" cm="1">
        <f t="array" ref="AQ20">IFERROR(INDEX($C$1:$C$301,MATCH(0,COUNTIF($AQ$1:AQ19,$C$1:$C$301),0)),"")</f>
        <v/>
      </c>
      <c r="AR20" s="258" t="e">
        <f t="shared" si="14"/>
        <v>#N/A</v>
      </c>
      <c r="AS20" s="258"/>
      <c r="AT20" s="260"/>
      <c r="AU20" s="258"/>
      <c r="AW20" s="242" t="str" cm="1">
        <f t="array" ref="AW20">IFERROR(INDEX('Liste Banque-Enveloppe'!$C$7:$C$206,MATCH(0,COUNTIF(AW$1:AW19,'Liste Banque-Enveloppe'!$C$7:$C$206),0)),"")</f>
        <v/>
      </c>
      <c r="AX20" s="242">
        <f t="shared" si="16"/>
        <v>0</v>
      </c>
      <c r="AY20" s="242">
        <f t="shared" si="17"/>
        <v>201</v>
      </c>
      <c r="BL20" s="242" t="str">
        <f>IF('Liste Classe d''actifs'!B26="","",'Liste Classe d''actifs'!B26)</f>
        <v/>
      </c>
      <c r="BM20" s="242">
        <f t="shared" si="18"/>
        <v>0</v>
      </c>
      <c r="BN20" s="242">
        <f t="shared" si="19"/>
        <v>31</v>
      </c>
    </row>
    <row r="21" spans="2:66">
      <c r="B21" s="242">
        <f>'Saisie Patrimoine'!B26</f>
        <v>0</v>
      </c>
      <c r="C21" s="242">
        <f t="shared" si="3"/>
        <v>0</v>
      </c>
      <c r="D21" s="242">
        <f t="shared" si="4"/>
        <v>0</v>
      </c>
      <c r="E21" s="242">
        <f>'Saisie Patrimoine'!C26</f>
        <v>0</v>
      </c>
      <c r="G21" s="242">
        <f>'Saisie Patrimoine'!E26</f>
        <v>0</v>
      </c>
      <c r="H21" s="242">
        <f>'Saisie Patrimoine'!F26</f>
        <v>0</v>
      </c>
      <c r="J21" s="242">
        <f>IF(E21=0,0,INDEX('Liste Classe d''actifs'!$A$8:$A$37,MATCH(E21,'Liste Classe d''actifs'!$B$8:$B$37,0)))</f>
        <v>0</v>
      </c>
      <c r="K21" s="242" t="str">
        <f>IF(A21="","",IF(ISERROR(VLOOKUP(B21,'Liste Banque-Enveloppe'!A:D,2,FALSE)),0,VLOOKUP(B21,'Liste Banque-Enveloppe'!A:D,2,FALSE)))</f>
        <v/>
      </c>
      <c r="L21" s="242" t="str">
        <f t="shared" si="5"/>
        <v>00</v>
      </c>
      <c r="M21" s="242">
        <f t="shared" si="6"/>
        <v>0</v>
      </c>
      <c r="N21" s="242">
        <f t="shared" si="7"/>
        <v>0</v>
      </c>
      <c r="O21" s="242">
        <f t="shared" si="8"/>
        <v>0</v>
      </c>
      <c r="P21" s="242">
        <f t="shared" si="9"/>
        <v>0</v>
      </c>
      <c r="R21" s="242" t="str">
        <f t="shared" si="10"/>
        <v>Les autres classes d'actifs</v>
      </c>
      <c r="S21" s="242" t="str">
        <f t="shared" si="11"/>
        <v>Les autres banques</v>
      </c>
      <c r="T21" s="265">
        <f>IF(T8=2,"",IF(AND(SUM(M:M)=0,SUM(P:P)=0),"",SUM(M:M)/SUM(P:P)))</f>
        <v>0.42193315015129906</v>
      </c>
      <c r="V21" s="242" t="str" cm="1">
        <f t="array" ref="V21">IFERROR(INDEX(YEAR('Saisie Patrimoine'!$A$7:$A$20000),MATCH(0,COUNTIF(V$1:V20,YEAR('Saisie Patrimoine'!$A$7:$A$20000)),0)),"")</f>
        <v/>
      </c>
      <c r="X21" s="240"/>
      <c r="Y21" s="240"/>
      <c r="Z21" s="240"/>
      <c r="AA21" s="242" t="str">
        <f>IF('Liste Classe d''actifs'!B27="","",'Liste Classe d''actifs'!B27)</f>
        <v/>
      </c>
      <c r="AB21" s="241" t="e">
        <f t="shared" si="1"/>
        <v>#N/A</v>
      </c>
      <c r="AC21" s="241"/>
      <c r="AD21" s="241"/>
      <c r="AE21" s="241"/>
      <c r="AF21" s="241"/>
      <c r="AH21" s="245"/>
      <c r="AI21" s="245"/>
      <c r="AJ21" s="242" t="str" cm="1">
        <f t="array" ref="AJ21">IFERROR(INDEX('Liste Classe d''actifs'!$A$8:$A$37,MATCH(0,COUNTIF(AJ$2:AJ20,'Liste Classe d''actifs'!$A$8:$A$37),0)),"")</f>
        <v/>
      </c>
      <c r="AK21" s="242" cm="1">
        <f t="array" ref="AK21">IF($AZ$14="Toutes",'Liste Classe d''actifs'!B26,IFERROR(INDEX('Liste Classe d''actifs'!$B$8:$B$37,_xlfn.AGGREGATE(15,6,(ROW('Liste Classe d''actifs'!$B$8:$B$37)-ROW('Liste Classe d''actifs'!$B$7))/('Liste Classe d''actifs'!A$8:A$37=$AZ$14),ROW('Liste Classe d''actifs'!A19))),""))</f>
        <v>0</v>
      </c>
      <c r="AN21" s="242" t="str" cm="1">
        <f t="array" ref="AN21">IFERROR(INDEX($D$1:$D$301,MATCH(0,COUNTIF($AN$1:AN20,$D$1:$D$301),0)),"")</f>
        <v/>
      </c>
      <c r="AO21" s="258" t="e">
        <f t="shared" si="13"/>
        <v>#N/A</v>
      </c>
      <c r="AP21" s="258"/>
      <c r="AQ21" s="259" t="str" cm="1">
        <f t="array" ref="AQ21">IFERROR(INDEX($C$1:$C$301,MATCH(0,COUNTIF($AQ$1:AQ20,$C$1:$C$301),0)),"")</f>
        <v/>
      </c>
      <c r="AR21" s="258" t="e">
        <f t="shared" si="14"/>
        <v>#N/A</v>
      </c>
      <c r="AS21" s="258"/>
      <c r="AT21" s="260"/>
      <c r="AU21" s="258"/>
      <c r="AW21" s="242" t="str" cm="1">
        <f t="array" ref="AW21">IFERROR(INDEX('Liste Banque-Enveloppe'!$C$7:$C$206,MATCH(0,COUNTIF(AW$1:AW20,'Liste Banque-Enveloppe'!$C$7:$C$206),0)),"")</f>
        <v/>
      </c>
      <c r="AX21" s="242">
        <f t="shared" si="16"/>
        <v>0</v>
      </c>
      <c r="AY21" s="242">
        <f t="shared" si="17"/>
        <v>201</v>
      </c>
      <c r="BL21" s="242" t="str">
        <f>IF('Liste Classe d''actifs'!B27="","",'Liste Classe d''actifs'!B27)</f>
        <v/>
      </c>
      <c r="BM21" s="242">
        <f t="shared" si="18"/>
        <v>0</v>
      </c>
      <c r="BN21" s="242">
        <f t="shared" si="19"/>
        <v>31</v>
      </c>
    </row>
    <row r="22" spans="2:66">
      <c r="B22" s="242">
        <f>'Saisie Patrimoine'!B27</f>
        <v>0</v>
      </c>
      <c r="C22" s="242">
        <f t="shared" si="3"/>
        <v>0</v>
      </c>
      <c r="D22" s="242">
        <f t="shared" si="4"/>
        <v>0</v>
      </c>
      <c r="E22" s="242">
        <f>'Saisie Patrimoine'!C27</f>
        <v>0</v>
      </c>
      <c r="G22" s="242">
        <f>'Saisie Patrimoine'!E27</f>
        <v>0</v>
      </c>
      <c r="H22" s="242">
        <f>'Saisie Patrimoine'!F27</f>
        <v>0</v>
      </c>
      <c r="J22" s="242">
        <f>IF(E22=0,0,INDEX('Liste Classe d''actifs'!$A$8:$A$37,MATCH(E22,'Liste Classe d''actifs'!$B$8:$B$37,0)))</f>
        <v>0</v>
      </c>
      <c r="K22" s="242" t="str">
        <f>IF(A22="","",IF(ISERROR(VLOOKUP(B22,'Liste Banque-Enveloppe'!A:D,2,FALSE)),0,VLOOKUP(B22,'Liste Banque-Enveloppe'!A:D,2,FALSE)))</f>
        <v/>
      </c>
      <c r="L22" s="242" t="str">
        <f t="shared" si="5"/>
        <v>00</v>
      </c>
      <c r="M22" s="242">
        <f t="shared" si="6"/>
        <v>0</v>
      </c>
      <c r="N22" s="242">
        <f t="shared" si="7"/>
        <v>0</v>
      </c>
      <c r="O22" s="242">
        <f t="shared" si="8"/>
        <v>0</v>
      </c>
      <c r="P22" s="242">
        <f t="shared" si="9"/>
        <v>0</v>
      </c>
      <c r="R22" s="242" t="str">
        <f t="shared" si="10"/>
        <v>Les autres classes d'actifs</v>
      </c>
      <c r="S22" s="242" t="str">
        <f t="shared" si="11"/>
        <v>Les autres banques</v>
      </c>
      <c r="T22" s="243">
        <f>SUM(M2:M201)</f>
        <v>121310</v>
      </c>
      <c r="V22" s="242" t="str" cm="1">
        <f t="array" ref="V22">IFERROR(INDEX(YEAR('Saisie Patrimoine'!$A$7:$A$20000),MATCH(0,COUNTIF(V$1:V21,YEAR('Saisie Patrimoine'!$A$7:$A$20000)),0)),"")</f>
        <v/>
      </c>
      <c r="X22" s="243"/>
      <c r="Y22" s="266"/>
      <c r="AA22" s="242" t="str">
        <f>IF('Liste Classe d''actifs'!B28="","",'Liste Classe d''actifs'!B28)</f>
        <v/>
      </c>
      <c r="AB22" s="241" t="e">
        <f t="shared" si="1"/>
        <v>#N/A</v>
      </c>
      <c r="AC22" s="241"/>
      <c r="AD22" s="241"/>
      <c r="AE22" s="241"/>
      <c r="AF22" s="241"/>
      <c r="AH22" s="245"/>
      <c r="AI22" s="245"/>
      <c r="AJ22" s="242" t="str" cm="1">
        <f t="array" ref="AJ22">IFERROR(INDEX('Liste Classe d''actifs'!$A$8:$A$37,MATCH(0,COUNTIF(AJ$2:AJ21,'Liste Classe d''actifs'!$A$8:$A$37),0)),"")</f>
        <v/>
      </c>
      <c r="AK22" s="242" cm="1">
        <f t="array" ref="AK22">IF($AZ$14="Toutes",'Liste Classe d''actifs'!B27,IFERROR(INDEX('Liste Classe d''actifs'!$B$8:$B$37,_xlfn.AGGREGATE(15,6,(ROW('Liste Classe d''actifs'!$B$8:$B$37)-ROW('Liste Classe d''actifs'!$B$7))/('Liste Classe d''actifs'!A$8:A$37=$AZ$14),ROW('Liste Classe d''actifs'!A20))),""))</f>
        <v>0</v>
      </c>
      <c r="AN22" s="242" t="str" cm="1">
        <f t="array" ref="AN22">IFERROR(INDEX($D$1:$D$301,MATCH(0,COUNTIF($AN$1:AN21,$D$1:$D$301),0)),"")</f>
        <v/>
      </c>
      <c r="AO22" s="258" t="e">
        <f t="shared" si="13"/>
        <v>#N/A</v>
      </c>
      <c r="AP22" s="258"/>
      <c r="AQ22" s="259" t="str" cm="1">
        <f t="array" ref="AQ22">IFERROR(INDEX($C$1:$C$301,MATCH(0,COUNTIF($AQ$1:AQ21,$C$1:$C$301),0)),"")</f>
        <v/>
      </c>
      <c r="AR22" s="258" t="e">
        <f t="shared" si="14"/>
        <v>#N/A</v>
      </c>
      <c r="AS22" s="258"/>
      <c r="AT22" s="260"/>
      <c r="AU22" s="258"/>
      <c r="AW22" s="242" t="str" cm="1">
        <f t="array" ref="AW22">IFERROR(INDEX('Liste Banque-Enveloppe'!$C$7:$C$206,MATCH(0,COUNTIF(AW$1:AW21,'Liste Banque-Enveloppe'!$C$7:$C$206),0)),"")</f>
        <v/>
      </c>
      <c r="AX22" s="242">
        <f t="shared" si="16"/>
        <v>0</v>
      </c>
      <c r="AY22" s="242">
        <f t="shared" si="17"/>
        <v>201</v>
      </c>
      <c r="BL22" s="242" t="str">
        <f>IF('Liste Classe d''actifs'!B28="","",'Liste Classe d''actifs'!B28)</f>
        <v/>
      </c>
      <c r="BM22" s="242">
        <f t="shared" si="18"/>
        <v>0</v>
      </c>
      <c r="BN22" s="242">
        <f t="shared" si="19"/>
        <v>31</v>
      </c>
    </row>
    <row r="23" spans="2:66">
      <c r="B23" s="242">
        <f>'Saisie Patrimoine'!B28</f>
        <v>0</v>
      </c>
      <c r="C23" s="242">
        <f t="shared" si="3"/>
        <v>0</v>
      </c>
      <c r="D23" s="242">
        <f t="shared" si="4"/>
        <v>0</v>
      </c>
      <c r="E23" s="242">
        <f>'Saisie Patrimoine'!C28</f>
        <v>0</v>
      </c>
      <c r="G23" s="242">
        <f>'Saisie Patrimoine'!E28</f>
        <v>0</v>
      </c>
      <c r="H23" s="242">
        <f>'Saisie Patrimoine'!F28</f>
        <v>0</v>
      </c>
      <c r="J23" s="242">
        <f>IF(E23=0,0,INDEX('Liste Classe d''actifs'!$A$8:$A$37,MATCH(E23,'Liste Classe d''actifs'!$B$8:$B$37,0)))</f>
        <v>0</v>
      </c>
      <c r="K23" s="242" t="str">
        <f>IF(A23="","",IF(ISERROR(VLOOKUP(B23,'Liste Banque-Enveloppe'!A:D,2,FALSE)),0,VLOOKUP(B23,'Liste Banque-Enveloppe'!A:D,2,FALSE)))</f>
        <v/>
      </c>
      <c r="L23" s="242" t="str">
        <f t="shared" si="5"/>
        <v>00</v>
      </c>
      <c r="M23" s="242">
        <f t="shared" si="6"/>
        <v>0</v>
      </c>
      <c r="N23" s="242">
        <f t="shared" si="7"/>
        <v>0</v>
      </c>
      <c r="O23" s="242">
        <f t="shared" si="8"/>
        <v>0</v>
      </c>
      <c r="P23" s="242">
        <f t="shared" si="9"/>
        <v>0</v>
      </c>
      <c r="R23" s="242" t="str">
        <f t="shared" si="10"/>
        <v>Les autres classes d'actifs</v>
      </c>
      <c r="S23" s="242" t="str">
        <f t="shared" si="11"/>
        <v>Les autres banques</v>
      </c>
      <c r="X23" s="267"/>
      <c r="AA23" s="242" t="str">
        <f>IF('Liste Classe d''actifs'!B29="","",'Liste Classe d''actifs'!B29)</f>
        <v/>
      </c>
      <c r="AB23" s="241" t="e">
        <f t="shared" si="1"/>
        <v>#N/A</v>
      </c>
      <c r="AC23" s="241"/>
      <c r="AD23" s="241"/>
      <c r="AE23" s="241"/>
      <c r="AF23" s="241"/>
      <c r="AH23" s="245"/>
      <c r="AI23" s="245"/>
      <c r="AJ23" s="242" t="str" cm="1">
        <f t="array" ref="AJ23">IFERROR(INDEX('Liste Classe d''actifs'!$A$8:$A$37,MATCH(0,COUNTIF(AJ$2:AJ22,'Liste Classe d''actifs'!$A$8:$A$37),0)),"")</f>
        <v/>
      </c>
      <c r="AK23" s="242" cm="1">
        <f t="array" ref="AK23">IF($AZ$14="Toutes",'Liste Classe d''actifs'!B28,IFERROR(INDEX('Liste Classe d''actifs'!$B$8:$B$37,_xlfn.AGGREGATE(15,6,(ROW('Liste Classe d''actifs'!$B$8:$B$37)-ROW('Liste Classe d''actifs'!$B$7))/('Liste Classe d''actifs'!A$8:A$37=$AZ$14),ROW('Liste Classe d''actifs'!A21))),""))</f>
        <v>0</v>
      </c>
      <c r="AN23" s="242" t="str" cm="1">
        <f t="array" ref="AN23">IFERROR(INDEX($D$1:$D$301,MATCH(0,COUNTIF($AN$1:AN22,$D$1:$D$301),0)),"")</f>
        <v/>
      </c>
      <c r="AO23" s="258" t="e">
        <f t="shared" si="13"/>
        <v>#N/A</v>
      </c>
      <c r="AP23" s="258"/>
      <c r="AQ23" s="259" t="str" cm="1">
        <f t="array" ref="AQ23">IFERROR(INDEX($C$1:$C$301,MATCH(0,COUNTIF($AQ$1:AQ22,$C$1:$C$301),0)),"")</f>
        <v/>
      </c>
      <c r="AR23" s="258" t="e">
        <f t="shared" si="14"/>
        <v>#N/A</v>
      </c>
      <c r="AS23" s="258"/>
      <c r="AT23" s="260"/>
      <c r="AU23" s="258"/>
      <c r="AW23" s="242" t="str" cm="1">
        <f t="array" ref="AW23">IFERROR(INDEX('Liste Banque-Enveloppe'!$C$7:$C$206,MATCH(0,COUNTIF(AW$1:AW22,'Liste Banque-Enveloppe'!$C$7:$C$206),0)),"")</f>
        <v/>
      </c>
      <c r="AX23" s="242">
        <f t="shared" si="16"/>
        <v>0</v>
      </c>
      <c r="AY23" s="242">
        <f t="shared" si="17"/>
        <v>201</v>
      </c>
      <c r="BL23" s="242" t="str">
        <f>IF('Liste Classe d''actifs'!B29="","",'Liste Classe d''actifs'!B29)</f>
        <v/>
      </c>
      <c r="BM23" s="242">
        <f t="shared" si="18"/>
        <v>0</v>
      </c>
      <c r="BN23" s="242">
        <f t="shared" si="19"/>
        <v>31</v>
      </c>
    </row>
    <row r="24" spans="2:66">
      <c r="B24" s="242">
        <f>'Saisie Patrimoine'!B29</f>
        <v>0</v>
      </c>
      <c r="C24" s="242">
        <f t="shared" si="3"/>
        <v>0</v>
      </c>
      <c r="D24" s="242">
        <f t="shared" si="4"/>
        <v>0</v>
      </c>
      <c r="E24" s="242">
        <f>'Saisie Patrimoine'!C29</f>
        <v>0</v>
      </c>
      <c r="G24" s="242">
        <f>'Saisie Patrimoine'!E29</f>
        <v>0</v>
      </c>
      <c r="H24" s="242">
        <f>'Saisie Patrimoine'!F29</f>
        <v>0</v>
      </c>
      <c r="J24" s="242">
        <f>IF(E24=0,0,INDEX('Liste Classe d''actifs'!$A$8:$A$37,MATCH(E24,'Liste Classe d''actifs'!$B$8:$B$37,0)))</f>
        <v>0</v>
      </c>
      <c r="K24" s="242" t="str">
        <f>IF(A24="","",IF(ISERROR(VLOOKUP(B24,'Liste Banque-Enveloppe'!A:D,2,FALSE)),0,VLOOKUP(B24,'Liste Banque-Enveloppe'!A:D,2,FALSE)))</f>
        <v/>
      </c>
      <c r="L24" s="242" t="str">
        <f t="shared" si="5"/>
        <v>00</v>
      </c>
      <c r="M24" s="242">
        <f t="shared" si="6"/>
        <v>0</v>
      </c>
      <c r="N24" s="242">
        <f t="shared" si="7"/>
        <v>0</v>
      </c>
      <c r="O24" s="242">
        <f t="shared" si="8"/>
        <v>0</v>
      </c>
      <c r="P24" s="242">
        <f t="shared" si="9"/>
        <v>0</v>
      </c>
      <c r="R24" s="242" t="str">
        <f t="shared" si="10"/>
        <v>Les autres classes d'actifs</v>
      </c>
      <c r="S24" s="242" t="str">
        <f t="shared" si="11"/>
        <v>Les autres banques</v>
      </c>
      <c r="AA24" s="242" t="str">
        <f>IF('Liste Classe d''actifs'!B30="","",'Liste Classe d''actifs'!B30)</f>
        <v/>
      </c>
      <c r="AB24" s="241" t="e">
        <f t="shared" si="1"/>
        <v>#N/A</v>
      </c>
      <c r="AC24" s="241"/>
      <c r="AD24" s="241"/>
      <c r="AE24" s="241"/>
      <c r="AF24" s="241"/>
      <c r="AH24" s="245"/>
      <c r="AI24" s="245"/>
      <c r="AJ24" s="242" t="str" cm="1">
        <f t="array" ref="AJ24">IFERROR(INDEX('Liste Classe d''actifs'!$A$8:$A$37,MATCH(0,COUNTIF(AJ$2:AJ23,'Liste Classe d''actifs'!$A$8:$A$37),0)),"")</f>
        <v/>
      </c>
      <c r="AK24" s="242" cm="1">
        <f t="array" ref="AK24">IF($AZ$14="Toutes",'Liste Classe d''actifs'!B29,IFERROR(INDEX('Liste Classe d''actifs'!$B$8:$B$37,_xlfn.AGGREGATE(15,6,(ROW('Liste Classe d''actifs'!$B$8:$B$37)-ROW('Liste Classe d''actifs'!$B$7))/('Liste Classe d''actifs'!A$8:A$37=$AZ$14),ROW('Liste Classe d''actifs'!A22))),""))</f>
        <v>0</v>
      </c>
      <c r="AN24" s="242" t="str" cm="1">
        <f t="array" ref="AN24">IFERROR(INDEX($D$1:$D$301,MATCH(0,COUNTIF($AN$1:AN23,$D$1:$D$301),0)),"")</f>
        <v/>
      </c>
      <c r="AO24" s="258" t="e">
        <f t="shared" si="13"/>
        <v>#N/A</v>
      </c>
      <c r="AP24" s="258"/>
      <c r="AQ24" s="259" t="str" cm="1">
        <f t="array" ref="AQ24">IFERROR(INDEX($C$1:$C$301,MATCH(0,COUNTIF($AQ$1:AQ23,$C$1:$C$301),0)),"")</f>
        <v/>
      </c>
      <c r="AR24" s="258" t="e">
        <f t="shared" si="14"/>
        <v>#N/A</v>
      </c>
      <c r="AS24" s="258"/>
      <c r="AT24" s="260"/>
      <c r="AU24" s="258"/>
      <c r="AW24" s="242" t="str" cm="1">
        <f t="array" ref="AW24">IFERROR(INDEX('Liste Banque-Enveloppe'!$C$7:$C$206,MATCH(0,COUNTIF(AW$1:AW23,'Liste Banque-Enveloppe'!$C$7:$C$206),0)),"")</f>
        <v/>
      </c>
      <c r="AX24" s="242">
        <f t="shared" si="16"/>
        <v>0</v>
      </c>
      <c r="AY24" s="242">
        <f t="shared" si="17"/>
        <v>201</v>
      </c>
      <c r="BL24" s="242" t="str">
        <f>IF('Liste Classe d''actifs'!B30="","",'Liste Classe d''actifs'!B30)</f>
        <v/>
      </c>
      <c r="BM24" s="242">
        <f t="shared" si="18"/>
        <v>0</v>
      </c>
      <c r="BN24" s="242">
        <f t="shared" si="19"/>
        <v>31</v>
      </c>
    </row>
    <row r="25" spans="2:66">
      <c r="B25" s="242">
        <f>'Saisie Patrimoine'!B30</f>
        <v>0</v>
      </c>
      <c r="C25" s="242">
        <f t="shared" si="3"/>
        <v>0</v>
      </c>
      <c r="D25" s="242">
        <f t="shared" si="4"/>
        <v>0</v>
      </c>
      <c r="E25" s="242">
        <f>'Saisie Patrimoine'!C30</f>
        <v>0</v>
      </c>
      <c r="G25" s="242">
        <f>'Saisie Patrimoine'!E30</f>
        <v>0</v>
      </c>
      <c r="H25" s="242">
        <f>'Saisie Patrimoine'!F30</f>
        <v>0</v>
      </c>
      <c r="J25" s="242">
        <f>IF(E25=0,0,INDEX('Liste Classe d''actifs'!$A$8:$A$37,MATCH(E25,'Liste Classe d''actifs'!$B$8:$B$37,0)))</f>
        <v>0</v>
      </c>
      <c r="K25" s="242" t="str">
        <f>IF(A25="","",IF(ISERROR(VLOOKUP(B25,'Liste Banque-Enveloppe'!A:D,2,FALSE)),0,VLOOKUP(B25,'Liste Banque-Enveloppe'!A:D,2,FALSE)))</f>
        <v/>
      </c>
      <c r="L25" s="242" t="str">
        <f t="shared" si="5"/>
        <v>00</v>
      </c>
      <c r="M25" s="242">
        <f t="shared" si="6"/>
        <v>0</v>
      </c>
      <c r="N25" s="242">
        <f t="shared" si="7"/>
        <v>0</v>
      </c>
      <c r="O25" s="242">
        <f t="shared" si="8"/>
        <v>0</v>
      </c>
      <c r="P25" s="242">
        <f t="shared" si="9"/>
        <v>0</v>
      </c>
      <c r="R25" s="242" t="str">
        <f t="shared" si="10"/>
        <v>Les autres classes d'actifs</v>
      </c>
      <c r="S25" s="242" t="str">
        <f t="shared" si="11"/>
        <v>Les autres banques</v>
      </c>
      <c r="AA25" s="242" t="str">
        <f>IF('Liste Classe d''actifs'!B31="","",'Liste Classe d''actifs'!B31)</f>
        <v/>
      </c>
      <c r="AB25" s="241" t="e">
        <f t="shared" si="1"/>
        <v>#N/A</v>
      </c>
      <c r="AC25" s="241"/>
      <c r="AD25" s="241"/>
      <c r="AE25" s="241"/>
      <c r="AF25" s="241"/>
      <c r="AH25" s="245"/>
      <c r="AI25" s="245"/>
      <c r="AJ25" s="242" t="str" cm="1">
        <f t="array" ref="AJ25">IFERROR(INDEX('Liste Classe d''actifs'!$A$8:$A$37,MATCH(0,COUNTIF(AJ$2:AJ24,'Liste Classe d''actifs'!$A$8:$A$37),0)),"")</f>
        <v/>
      </c>
      <c r="AK25" s="242" cm="1">
        <f t="array" ref="AK25">IF($AZ$14="Toutes",'Liste Classe d''actifs'!B30,IFERROR(INDEX('Liste Classe d''actifs'!$B$8:$B$37,_xlfn.AGGREGATE(15,6,(ROW('Liste Classe d''actifs'!$B$8:$B$37)-ROW('Liste Classe d''actifs'!$B$7))/('Liste Classe d''actifs'!A$8:A$37=$AZ$14),ROW('Liste Classe d''actifs'!A23))),""))</f>
        <v>0</v>
      </c>
      <c r="AN25" s="242" t="str" cm="1">
        <f t="array" ref="AN25">IFERROR(INDEX($D$1:$D$301,MATCH(0,COUNTIF($AN$1:AN24,$D$1:$D$301),0)),"")</f>
        <v/>
      </c>
      <c r="AO25" s="258" t="e">
        <f t="shared" si="13"/>
        <v>#N/A</v>
      </c>
      <c r="AP25" s="258"/>
      <c r="AQ25" s="259" t="str" cm="1">
        <f t="array" ref="AQ25">IFERROR(INDEX($C$1:$C$301,MATCH(0,COUNTIF($AQ$1:AQ24,$C$1:$C$301),0)),"")</f>
        <v/>
      </c>
      <c r="AR25" s="258" t="e">
        <f t="shared" si="14"/>
        <v>#N/A</v>
      </c>
      <c r="AS25" s="258"/>
      <c r="AT25" s="260"/>
      <c r="AU25" s="258"/>
      <c r="AW25" s="242" t="str" cm="1">
        <f t="array" ref="AW25">IFERROR(INDEX('Liste Banque-Enveloppe'!$C$7:$C$206,MATCH(0,COUNTIF(AW$1:AW24,'Liste Banque-Enveloppe'!$C$7:$C$206),0)),"")</f>
        <v/>
      </c>
      <c r="AX25" s="242">
        <f t="shared" si="16"/>
        <v>0</v>
      </c>
      <c r="AY25" s="242">
        <f t="shared" si="17"/>
        <v>201</v>
      </c>
      <c r="BL25" s="242" t="str">
        <f>IF('Liste Classe d''actifs'!B31="","",'Liste Classe d''actifs'!B31)</f>
        <v/>
      </c>
      <c r="BM25" s="242">
        <f t="shared" si="18"/>
        <v>0</v>
      </c>
      <c r="BN25" s="242">
        <f t="shared" si="19"/>
        <v>31</v>
      </c>
    </row>
    <row r="26" spans="2:66">
      <c r="B26" s="242">
        <f>'Saisie Patrimoine'!B31</f>
        <v>0</v>
      </c>
      <c r="C26" s="242">
        <f t="shared" si="3"/>
        <v>0</v>
      </c>
      <c r="D26" s="242">
        <f t="shared" si="4"/>
        <v>0</v>
      </c>
      <c r="E26" s="242">
        <f>'Saisie Patrimoine'!C31</f>
        <v>0</v>
      </c>
      <c r="G26" s="242">
        <f>'Saisie Patrimoine'!E31</f>
        <v>0</v>
      </c>
      <c r="H26" s="242">
        <f>'Saisie Patrimoine'!F31</f>
        <v>0</v>
      </c>
      <c r="J26" s="242">
        <f>IF(E26=0,0,INDEX('Liste Classe d''actifs'!$A$8:$A$37,MATCH(E26,'Liste Classe d''actifs'!$B$8:$B$37,0)))</f>
        <v>0</v>
      </c>
      <c r="K26" s="242" t="str">
        <f>IF(A26="","",IF(ISERROR(VLOOKUP(B26,'Liste Banque-Enveloppe'!A:D,2,FALSE)),0,VLOOKUP(B26,'Liste Banque-Enveloppe'!A:D,2,FALSE)))</f>
        <v/>
      </c>
      <c r="L26" s="242" t="str">
        <f t="shared" si="5"/>
        <v>00</v>
      </c>
      <c r="M26" s="242">
        <f t="shared" si="6"/>
        <v>0</v>
      </c>
      <c r="N26" s="242">
        <f t="shared" si="7"/>
        <v>0</v>
      </c>
      <c r="O26" s="242">
        <f t="shared" si="8"/>
        <v>0</v>
      </c>
      <c r="P26" s="242">
        <f t="shared" si="9"/>
        <v>0</v>
      </c>
      <c r="R26" s="242" t="str">
        <f t="shared" si="10"/>
        <v>Les autres classes d'actifs</v>
      </c>
      <c r="S26" s="242" t="str">
        <f t="shared" si="11"/>
        <v>Les autres banques</v>
      </c>
      <c r="AA26" s="242" t="str">
        <f>IF('Liste Classe d''actifs'!B32="","",'Liste Classe d''actifs'!B32)</f>
        <v/>
      </c>
      <c r="AB26" s="241" t="e">
        <f t="shared" si="1"/>
        <v>#N/A</v>
      </c>
      <c r="AC26" s="241"/>
      <c r="AD26" s="241"/>
      <c r="AE26" s="241"/>
      <c r="AF26" s="241"/>
      <c r="AH26" s="245"/>
      <c r="AI26" s="245"/>
      <c r="AJ26" s="242" t="str" cm="1">
        <f t="array" ref="AJ26">IFERROR(INDEX('Liste Classe d''actifs'!$A$8:$A$37,MATCH(0,COUNTIF(AJ$2:AJ25,'Liste Classe d''actifs'!$A$8:$A$37),0)),"")</f>
        <v/>
      </c>
      <c r="AK26" s="242" cm="1">
        <f t="array" ref="AK26">IF($AZ$14="Toutes",'Liste Classe d''actifs'!B31,IFERROR(INDEX('Liste Classe d''actifs'!$B$8:$B$37,_xlfn.AGGREGATE(15,6,(ROW('Liste Classe d''actifs'!$B$8:$B$37)-ROW('Liste Classe d''actifs'!$B$7))/('Liste Classe d''actifs'!A$8:A$37=$AZ$14),ROW('Liste Classe d''actifs'!A24))),""))</f>
        <v>0</v>
      </c>
      <c r="AN26" s="242" t="str" cm="1">
        <f t="array" ref="AN26">IFERROR(INDEX($D$1:$D$301,MATCH(0,COUNTIF($AN$1:AN25,$D$1:$D$301),0)),"")</f>
        <v/>
      </c>
      <c r="AO26" s="258" t="e">
        <f t="shared" si="13"/>
        <v>#N/A</v>
      </c>
      <c r="AP26" s="258"/>
      <c r="AQ26" s="259" t="str" cm="1">
        <f t="array" ref="AQ26">IFERROR(INDEX($C$1:$C$301,MATCH(0,COUNTIF($AQ$1:AQ25,$C$1:$C$301),0)),"")</f>
        <v/>
      </c>
      <c r="AR26" s="258" t="e">
        <f t="shared" si="14"/>
        <v>#N/A</v>
      </c>
      <c r="AS26" s="258"/>
      <c r="AT26" s="260"/>
      <c r="AU26" s="258"/>
      <c r="AW26" s="242" t="str" cm="1">
        <f t="array" ref="AW26">IFERROR(INDEX('Liste Banque-Enveloppe'!$C$7:$C$206,MATCH(0,COUNTIF(AW$1:AW25,'Liste Banque-Enveloppe'!$C$7:$C$206),0)),"")</f>
        <v/>
      </c>
      <c r="AX26" s="242">
        <f t="shared" si="16"/>
        <v>0</v>
      </c>
      <c r="AY26" s="242">
        <f t="shared" si="17"/>
        <v>201</v>
      </c>
      <c r="BL26" s="242" t="str">
        <f>IF('Liste Classe d''actifs'!B32="","",'Liste Classe d''actifs'!B32)</f>
        <v/>
      </c>
      <c r="BM26" s="242">
        <f t="shared" si="18"/>
        <v>0</v>
      </c>
      <c r="BN26" s="242">
        <f t="shared" si="19"/>
        <v>31</v>
      </c>
    </row>
    <row r="27" spans="2:66">
      <c r="B27" s="242">
        <f>'Saisie Patrimoine'!B32</f>
        <v>0</v>
      </c>
      <c r="C27" s="242">
        <f t="shared" si="3"/>
        <v>0</v>
      </c>
      <c r="D27" s="242">
        <f t="shared" si="4"/>
        <v>0</v>
      </c>
      <c r="E27" s="242">
        <f>'Saisie Patrimoine'!C32</f>
        <v>0</v>
      </c>
      <c r="G27" s="242">
        <f>'Saisie Patrimoine'!E32</f>
        <v>0</v>
      </c>
      <c r="H27" s="242">
        <f>'Saisie Patrimoine'!F32</f>
        <v>0</v>
      </c>
      <c r="J27" s="242">
        <f>IF(E27=0,0,INDEX('Liste Classe d''actifs'!$A$8:$A$37,MATCH(E27,'Liste Classe d''actifs'!$B$8:$B$37,0)))</f>
        <v>0</v>
      </c>
      <c r="K27" s="242" t="str">
        <f>IF(A27="","",IF(ISERROR(VLOOKUP(B27,'Liste Banque-Enveloppe'!A:D,2,FALSE)),0,VLOOKUP(B27,'Liste Banque-Enveloppe'!A:D,2,FALSE)))</f>
        <v/>
      </c>
      <c r="L27" s="242" t="str">
        <f t="shared" si="5"/>
        <v>00</v>
      </c>
      <c r="M27" s="242">
        <f t="shared" si="6"/>
        <v>0</v>
      </c>
      <c r="N27" s="242">
        <f t="shared" si="7"/>
        <v>0</v>
      </c>
      <c r="O27" s="242">
        <f t="shared" si="8"/>
        <v>0</v>
      </c>
      <c r="P27" s="242">
        <f t="shared" si="9"/>
        <v>0</v>
      </c>
      <c r="R27" s="242" t="str">
        <f t="shared" si="10"/>
        <v>Les autres classes d'actifs</v>
      </c>
      <c r="S27" s="242" t="str">
        <f t="shared" si="11"/>
        <v>Les autres banques</v>
      </c>
      <c r="U27" s="242" t="str">
        <f>IF(MAX('Saisie Patrimoine'!A:A)=0,"","ETAT AU "&amp;TEXT(MAX('Saisie Patrimoine'!A:A),"jj/mm/aaaa"))</f>
        <v/>
      </c>
      <c r="AA27" s="242" t="str">
        <f>IF('Liste Classe d''actifs'!B33="","",'Liste Classe d''actifs'!B33)</f>
        <v/>
      </c>
      <c r="AB27" s="241" t="e">
        <f t="shared" si="1"/>
        <v>#N/A</v>
      </c>
      <c r="AC27" s="241"/>
      <c r="AD27" s="241"/>
      <c r="AE27" s="241"/>
      <c r="AF27" s="241"/>
      <c r="AH27" s="245"/>
      <c r="AI27" s="245"/>
      <c r="AJ27" s="242" t="str" cm="1">
        <f t="array" ref="AJ27">IFERROR(INDEX('Liste Classe d''actifs'!$A$8:$A$37,MATCH(0,COUNTIF(AJ$2:AJ26,'Liste Classe d''actifs'!$A$8:$A$37),0)),"")</f>
        <v/>
      </c>
      <c r="AK27" s="242" cm="1">
        <f t="array" ref="AK27">IF($AZ$14="Toutes",'Liste Classe d''actifs'!B32,IFERROR(INDEX('Liste Classe d''actifs'!$B$8:$B$37,_xlfn.AGGREGATE(15,6,(ROW('Liste Classe d''actifs'!$B$8:$B$37)-ROW('Liste Classe d''actifs'!$B$7))/('Liste Classe d''actifs'!A$8:A$37=$AZ$14),ROW('Liste Classe d''actifs'!A25))),""))</f>
        <v>0</v>
      </c>
      <c r="AN27" s="242" t="str" cm="1">
        <f t="array" ref="AN27">IFERROR(INDEX($D$1:$D$301,MATCH(0,COUNTIF($AN$1:AN26,$D$1:$D$301),0)),"")</f>
        <v/>
      </c>
      <c r="AO27" s="258" t="e">
        <f t="shared" si="13"/>
        <v>#N/A</v>
      </c>
      <c r="AP27" s="258"/>
      <c r="AQ27" s="259" t="str" cm="1">
        <f t="array" ref="AQ27">IFERROR(INDEX($C$1:$C$301,MATCH(0,COUNTIF($AQ$1:AQ26,$C$1:$C$301),0)),"")</f>
        <v/>
      </c>
      <c r="AR27" s="258" t="e">
        <f t="shared" si="14"/>
        <v>#N/A</v>
      </c>
      <c r="AS27" s="258"/>
      <c r="AT27" s="260"/>
      <c r="AU27" s="258"/>
      <c r="AW27" s="242" t="str" cm="1">
        <f t="array" ref="AW27">IFERROR(INDEX('Liste Banque-Enveloppe'!$C$7:$C$206,MATCH(0,COUNTIF(AW$1:AW26,'Liste Banque-Enveloppe'!$C$7:$C$206),0)),"")</f>
        <v/>
      </c>
      <c r="AX27" s="242">
        <f t="shared" si="16"/>
        <v>0</v>
      </c>
      <c r="AY27" s="242">
        <f t="shared" si="17"/>
        <v>201</v>
      </c>
      <c r="BL27" s="242" t="str">
        <f>IF('Liste Classe d''actifs'!B33="","",'Liste Classe d''actifs'!B33)</f>
        <v/>
      </c>
      <c r="BM27" s="242">
        <f t="shared" si="18"/>
        <v>0</v>
      </c>
      <c r="BN27" s="242">
        <f t="shared" si="19"/>
        <v>31</v>
      </c>
    </row>
    <row r="28" spans="2:66">
      <c r="B28" s="242">
        <f>'Saisie Patrimoine'!B33</f>
        <v>0</v>
      </c>
      <c r="C28" s="242">
        <f t="shared" si="3"/>
        <v>0</v>
      </c>
      <c r="D28" s="242">
        <f t="shared" si="4"/>
        <v>0</v>
      </c>
      <c r="E28" s="242">
        <f>'Saisie Patrimoine'!C33</f>
        <v>0</v>
      </c>
      <c r="G28" s="242">
        <f>'Saisie Patrimoine'!E33</f>
        <v>0</v>
      </c>
      <c r="H28" s="242">
        <f>'Saisie Patrimoine'!F33</f>
        <v>0</v>
      </c>
      <c r="J28" s="242">
        <f>IF(E28=0,0,INDEX('Liste Classe d''actifs'!$A$8:$A$37,MATCH(E28,'Liste Classe d''actifs'!$B$8:$B$37,0)))</f>
        <v>0</v>
      </c>
      <c r="K28" s="242" t="str">
        <f>IF(A28="","",IF(ISERROR(VLOOKUP(B28,'Liste Banque-Enveloppe'!A:D,2,FALSE)),0,VLOOKUP(B28,'Liste Banque-Enveloppe'!A:D,2,FALSE)))</f>
        <v/>
      </c>
      <c r="L28" s="242" t="str">
        <f t="shared" si="5"/>
        <v>00</v>
      </c>
      <c r="M28" s="242">
        <f t="shared" si="6"/>
        <v>0</v>
      </c>
      <c r="N28" s="242">
        <f t="shared" si="7"/>
        <v>0</v>
      </c>
      <c r="O28" s="242">
        <f t="shared" si="8"/>
        <v>0</v>
      </c>
      <c r="P28" s="242">
        <f t="shared" si="9"/>
        <v>0</v>
      </c>
      <c r="R28" s="242" t="str">
        <f t="shared" si="10"/>
        <v>Les autres classes d'actifs</v>
      </c>
      <c r="S28" s="242" t="str">
        <f t="shared" si="11"/>
        <v>Les autres banques</v>
      </c>
      <c r="AA28" s="242" t="str">
        <f>IF('Liste Classe d''actifs'!B34="","",'Liste Classe d''actifs'!B34)</f>
        <v/>
      </c>
      <c r="AB28" s="241" t="e">
        <f t="shared" si="1"/>
        <v>#N/A</v>
      </c>
      <c r="AC28" s="241"/>
      <c r="AD28" s="241"/>
      <c r="AE28" s="241"/>
      <c r="AF28" s="241"/>
      <c r="AH28" s="245"/>
      <c r="AI28" s="245"/>
      <c r="AJ28" s="242" t="str" cm="1">
        <f t="array" ref="AJ28">IFERROR(INDEX('Liste Classe d''actifs'!$A$8:$A$37,MATCH(0,COUNTIF(AJ$2:AJ27,'Liste Classe d''actifs'!$A$8:$A$37),0)),"")</f>
        <v/>
      </c>
      <c r="AK28" s="242" cm="1">
        <f t="array" ref="AK28">IF($AZ$14="Toutes",'Liste Classe d''actifs'!B33,IFERROR(INDEX('Liste Classe d''actifs'!$B$8:$B$37,_xlfn.AGGREGATE(15,6,(ROW('Liste Classe d''actifs'!$B$8:$B$37)-ROW('Liste Classe d''actifs'!$B$7))/('Liste Classe d''actifs'!A$8:A$37=$AZ$14),ROW('Liste Classe d''actifs'!A26))),""))</f>
        <v>0</v>
      </c>
      <c r="AN28" s="242" t="str" cm="1">
        <f t="array" ref="AN28">IFERROR(INDEX($D$1:$D$301,MATCH(0,COUNTIF($AN$1:AN27,$D$1:$D$301),0)),"")</f>
        <v/>
      </c>
      <c r="AO28" s="258" t="e">
        <f t="shared" si="13"/>
        <v>#N/A</v>
      </c>
      <c r="AP28" s="258"/>
      <c r="AQ28" s="259" t="str" cm="1">
        <f t="array" ref="AQ28">IFERROR(INDEX($C$1:$C$301,MATCH(0,COUNTIF($AQ$1:AQ27,$C$1:$C$301),0)),"")</f>
        <v/>
      </c>
      <c r="AR28" s="258" t="e">
        <f t="shared" si="14"/>
        <v>#N/A</v>
      </c>
      <c r="AS28" s="258"/>
      <c r="AT28" s="260"/>
      <c r="AU28" s="258"/>
      <c r="AW28" s="242" t="str" cm="1">
        <f t="array" ref="AW28">IFERROR(INDEX('Liste Banque-Enveloppe'!$C$7:$C$206,MATCH(0,COUNTIF(AW$1:AW27,'Liste Banque-Enveloppe'!$C$7:$C$206),0)),"")</f>
        <v/>
      </c>
      <c r="AX28" s="242">
        <f t="shared" si="16"/>
        <v>0</v>
      </c>
      <c r="AY28" s="242">
        <f t="shared" si="17"/>
        <v>201</v>
      </c>
      <c r="BL28" s="242" t="str">
        <f>IF('Liste Classe d''actifs'!B34="","",'Liste Classe d''actifs'!B34)</f>
        <v/>
      </c>
      <c r="BM28" s="242">
        <f t="shared" si="18"/>
        <v>0</v>
      </c>
      <c r="BN28" s="242">
        <f t="shared" si="19"/>
        <v>31</v>
      </c>
    </row>
    <row r="29" spans="2:66">
      <c r="B29" s="242">
        <f>'Saisie Patrimoine'!B34</f>
        <v>0</v>
      </c>
      <c r="C29" s="242">
        <f t="shared" si="3"/>
        <v>0</v>
      </c>
      <c r="D29" s="242">
        <f t="shared" si="4"/>
        <v>0</v>
      </c>
      <c r="E29" s="242">
        <f>'Saisie Patrimoine'!C34</f>
        <v>0</v>
      </c>
      <c r="G29" s="242">
        <f>'Saisie Patrimoine'!E34</f>
        <v>0</v>
      </c>
      <c r="H29" s="242">
        <f>'Saisie Patrimoine'!F34</f>
        <v>0</v>
      </c>
      <c r="J29" s="242">
        <f>IF(E29=0,0,INDEX('Liste Classe d''actifs'!$A$8:$A$37,MATCH(E29,'Liste Classe d''actifs'!$B$8:$B$37,0)))</f>
        <v>0</v>
      </c>
      <c r="K29" s="242" t="str">
        <f>IF(A29="","",IF(ISERROR(VLOOKUP(B29,'Liste Banque-Enveloppe'!A:D,2,FALSE)),0,VLOOKUP(B29,'Liste Banque-Enveloppe'!A:D,2,FALSE)))</f>
        <v/>
      </c>
      <c r="L29" s="242" t="str">
        <f t="shared" si="5"/>
        <v>00</v>
      </c>
      <c r="M29" s="242">
        <f t="shared" si="6"/>
        <v>0</v>
      </c>
      <c r="N29" s="242">
        <f t="shared" si="7"/>
        <v>0</v>
      </c>
      <c r="O29" s="242">
        <f t="shared" si="8"/>
        <v>0</v>
      </c>
      <c r="P29" s="242">
        <f t="shared" si="9"/>
        <v>0</v>
      </c>
      <c r="R29" s="242" t="str">
        <f t="shared" si="10"/>
        <v>Les autres classes d'actifs</v>
      </c>
      <c r="S29" s="242" t="str">
        <f t="shared" si="11"/>
        <v>Les autres banques</v>
      </c>
      <c r="AA29" s="242" t="str">
        <f>IF('Liste Classe d''actifs'!B35="","",'Liste Classe d''actifs'!B35)</f>
        <v/>
      </c>
      <c r="AB29" s="241" t="e">
        <f t="shared" si="1"/>
        <v>#N/A</v>
      </c>
      <c r="AC29" s="241"/>
      <c r="AD29" s="241"/>
      <c r="AE29" s="241"/>
      <c r="AF29" s="241"/>
      <c r="AH29" s="245"/>
      <c r="AI29" s="245"/>
      <c r="AJ29" s="242" t="str" cm="1">
        <f t="array" ref="AJ29">IFERROR(INDEX('Liste Classe d''actifs'!$A$8:$A$37,MATCH(0,COUNTIF(AJ$2:AJ28,'Liste Classe d''actifs'!$A$8:$A$37),0)),"")</f>
        <v/>
      </c>
      <c r="AK29" s="242" cm="1">
        <f t="array" ref="AK29">IF($AZ$14="Toutes",'Liste Classe d''actifs'!B34,IFERROR(INDEX('Liste Classe d''actifs'!$B$8:$B$37,_xlfn.AGGREGATE(15,6,(ROW('Liste Classe d''actifs'!$B$8:$B$37)-ROW('Liste Classe d''actifs'!$B$7))/('Liste Classe d''actifs'!A$8:A$37=$AZ$14),ROW('Liste Classe d''actifs'!A27))),""))</f>
        <v>0</v>
      </c>
      <c r="AN29" s="242" t="str" cm="1">
        <f t="array" ref="AN29">IFERROR(INDEX($D$1:$D$301,MATCH(0,COUNTIF($AN$1:AN28,$D$1:$D$301),0)),"")</f>
        <v/>
      </c>
      <c r="AO29" s="258" t="e">
        <f t="shared" si="13"/>
        <v>#N/A</v>
      </c>
      <c r="AP29" s="258"/>
      <c r="AQ29" s="259" t="str" cm="1">
        <f t="array" ref="AQ29">IFERROR(INDEX($C$1:$C$301,MATCH(0,COUNTIF($AQ$1:AQ28,$C$1:$C$301),0)),"")</f>
        <v/>
      </c>
      <c r="AR29" s="258" t="e">
        <f t="shared" si="14"/>
        <v>#N/A</v>
      </c>
      <c r="AS29" s="258"/>
      <c r="AT29" s="260"/>
      <c r="AU29" s="258"/>
      <c r="AW29" s="242" t="str" cm="1">
        <f t="array" ref="AW29">IFERROR(INDEX('Liste Banque-Enveloppe'!$C$7:$C$206,MATCH(0,COUNTIF(AW$1:AW28,'Liste Banque-Enveloppe'!$C$7:$C$206),0)),"")</f>
        <v/>
      </c>
      <c r="AX29" s="242">
        <f t="shared" si="16"/>
        <v>0</v>
      </c>
      <c r="AY29" s="242">
        <f t="shared" si="17"/>
        <v>201</v>
      </c>
      <c r="BL29" s="242" t="str">
        <f>IF('Liste Classe d''actifs'!B35="","",'Liste Classe d''actifs'!B35)</f>
        <v/>
      </c>
      <c r="BM29" s="242">
        <f t="shared" si="18"/>
        <v>0</v>
      </c>
      <c r="BN29" s="242">
        <f t="shared" si="19"/>
        <v>31</v>
      </c>
    </row>
    <row r="30" spans="2:66">
      <c r="B30" s="242">
        <f>'Saisie Patrimoine'!B35</f>
        <v>0</v>
      </c>
      <c r="C30" s="242">
        <f t="shared" si="3"/>
        <v>0</v>
      </c>
      <c r="D30" s="242">
        <f t="shared" si="4"/>
        <v>0</v>
      </c>
      <c r="E30" s="242">
        <f>'Saisie Patrimoine'!C35</f>
        <v>0</v>
      </c>
      <c r="G30" s="242">
        <f>'Saisie Patrimoine'!E35</f>
        <v>0</v>
      </c>
      <c r="H30" s="242">
        <f>'Saisie Patrimoine'!F35</f>
        <v>0</v>
      </c>
      <c r="J30" s="242">
        <f>IF(E30=0,0,INDEX('Liste Classe d''actifs'!$A$8:$A$37,MATCH(E30,'Liste Classe d''actifs'!$B$8:$B$37,0)))</f>
        <v>0</v>
      </c>
      <c r="K30" s="242" t="str">
        <f>IF(A30="","",IF(ISERROR(VLOOKUP(B30,'Liste Banque-Enveloppe'!A:D,2,FALSE)),0,VLOOKUP(B30,'Liste Banque-Enveloppe'!A:D,2,FALSE)))</f>
        <v/>
      </c>
      <c r="L30" s="242" t="str">
        <f t="shared" si="5"/>
        <v>00</v>
      </c>
      <c r="M30" s="242">
        <f t="shared" si="6"/>
        <v>0</v>
      </c>
      <c r="N30" s="242">
        <f t="shared" si="7"/>
        <v>0</v>
      </c>
      <c r="O30" s="242">
        <f t="shared" si="8"/>
        <v>0</v>
      </c>
      <c r="P30" s="242">
        <f t="shared" si="9"/>
        <v>0</v>
      </c>
      <c r="R30" s="242" t="str">
        <f t="shared" si="10"/>
        <v>Les autres classes d'actifs</v>
      </c>
      <c r="S30" s="242" t="str">
        <f t="shared" si="11"/>
        <v>Les autres banques</v>
      </c>
      <c r="AA30" s="242" t="str">
        <f>IF('Liste Classe d''actifs'!B36="","",'Liste Classe d''actifs'!B36)</f>
        <v/>
      </c>
      <c r="AB30" s="241" t="e">
        <f t="shared" si="1"/>
        <v>#N/A</v>
      </c>
      <c r="AC30" s="241"/>
      <c r="AD30" s="241"/>
      <c r="AE30" s="241"/>
      <c r="AF30" s="241"/>
      <c r="AH30" s="245"/>
      <c r="AI30" s="245"/>
      <c r="AJ30" s="242" t="str" cm="1">
        <f t="array" ref="AJ30">IFERROR(INDEX('Liste Classe d''actifs'!$A$8:$A$37,MATCH(0,COUNTIF(AJ$2:AJ29,'Liste Classe d''actifs'!$A$8:$A$37),0)),"")</f>
        <v/>
      </c>
      <c r="AK30" s="242" cm="1">
        <f t="array" ref="AK30">IF($AZ$14="Toutes",'Liste Classe d''actifs'!B35,IFERROR(INDEX('Liste Classe d''actifs'!$B$8:$B$37,_xlfn.AGGREGATE(15,6,(ROW('Liste Classe d''actifs'!$B$8:$B$37)-ROW('Liste Classe d''actifs'!$B$7))/('Liste Classe d''actifs'!A$8:A$37=$AZ$14),ROW('Liste Classe d''actifs'!A28))),""))</f>
        <v>0</v>
      </c>
      <c r="AN30" s="242" t="str" cm="1">
        <f t="array" ref="AN30">IFERROR(INDEX($D$1:$D$301,MATCH(0,COUNTIF($AN$1:AN29,$D$1:$D$301),0)),"")</f>
        <v/>
      </c>
      <c r="AO30" s="258" t="e">
        <f t="shared" si="13"/>
        <v>#N/A</v>
      </c>
      <c r="AP30" s="258"/>
      <c r="AQ30" s="259" t="str" cm="1">
        <f t="array" ref="AQ30">IFERROR(INDEX($C$1:$C$301,MATCH(0,COUNTIF($AQ$1:AQ29,$C$1:$C$301),0)),"")</f>
        <v/>
      </c>
      <c r="AR30" s="258" t="e">
        <f t="shared" si="14"/>
        <v>#N/A</v>
      </c>
      <c r="AS30" s="258"/>
      <c r="AT30" s="260"/>
      <c r="AU30" s="258"/>
      <c r="AW30" s="242" t="str" cm="1">
        <f t="array" ref="AW30">IFERROR(INDEX('Liste Banque-Enveloppe'!$C$7:$C$206,MATCH(0,COUNTIF(AW$1:AW29,'Liste Banque-Enveloppe'!$C$7:$C$206),0)),"")</f>
        <v/>
      </c>
      <c r="AX30" s="242">
        <f t="shared" si="16"/>
        <v>0</v>
      </c>
      <c r="AY30" s="242">
        <f t="shared" si="17"/>
        <v>201</v>
      </c>
      <c r="BL30" s="242" t="str">
        <f>IF('Liste Classe d''actifs'!B36="","",'Liste Classe d''actifs'!B36)</f>
        <v/>
      </c>
      <c r="BM30" s="242">
        <f t="shared" si="18"/>
        <v>0</v>
      </c>
      <c r="BN30" s="242">
        <f t="shared" si="19"/>
        <v>31</v>
      </c>
    </row>
    <row r="31" spans="2:66">
      <c r="B31" s="242">
        <f>'Saisie Patrimoine'!B36</f>
        <v>0</v>
      </c>
      <c r="C31" s="242">
        <f t="shared" si="3"/>
        <v>0</v>
      </c>
      <c r="D31" s="242">
        <f t="shared" si="4"/>
        <v>0</v>
      </c>
      <c r="E31" s="242">
        <f>'Saisie Patrimoine'!C36</f>
        <v>0</v>
      </c>
      <c r="G31" s="242">
        <f>'Saisie Patrimoine'!E36</f>
        <v>0</v>
      </c>
      <c r="H31" s="242">
        <f>'Saisie Patrimoine'!F36</f>
        <v>0</v>
      </c>
      <c r="J31" s="242">
        <f>IF(E31=0,0,INDEX('Liste Classe d''actifs'!$A$8:$A$37,MATCH(E31,'Liste Classe d''actifs'!$B$8:$B$37,0)))</f>
        <v>0</v>
      </c>
      <c r="K31" s="242" t="str">
        <f>IF(A31="","",IF(ISERROR(VLOOKUP(B31,'Liste Banque-Enveloppe'!A:D,2,FALSE)),0,VLOOKUP(B31,'Liste Banque-Enveloppe'!A:D,2,FALSE)))</f>
        <v/>
      </c>
      <c r="L31" s="242" t="str">
        <f t="shared" si="5"/>
        <v>00</v>
      </c>
      <c r="M31" s="242">
        <f t="shared" si="6"/>
        <v>0</v>
      </c>
      <c r="N31" s="242">
        <f t="shared" si="7"/>
        <v>0</v>
      </c>
      <c r="O31" s="242">
        <f t="shared" si="8"/>
        <v>0</v>
      </c>
      <c r="P31" s="242">
        <f t="shared" si="9"/>
        <v>0</v>
      </c>
      <c r="R31" s="242" t="str">
        <f t="shared" si="10"/>
        <v>Les autres classes d'actifs</v>
      </c>
      <c r="S31" s="242" t="str">
        <f t="shared" si="11"/>
        <v>Les autres banques</v>
      </c>
      <c r="AA31" s="242" t="str">
        <f>IF('Liste Classe d''actifs'!B37="","",'Liste Classe d''actifs'!B37)</f>
        <v/>
      </c>
      <c r="AB31" s="241" t="e">
        <f t="shared" si="1"/>
        <v>#N/A</v>
      </c>
      <c r="AC31" s="241"/>
      <c r="AD31" s="241"/>
      <c r="AE31" s="241"/>
      <c r="AF31" s="241"/>
      <c r="AH31" s="245"/>
      <c r="AI31" s="245"/>
      <c r="AJ31" s="242" t="str" cm="1">
        <f t="array" ref="AJ31">IFERROR(INDEX('Liste Classe d''actifs'!$A$8:$A$37,MATCH(0,COUNTIF(AJ$2:AJ30,'Liste Classe d''actifs'!$A$8:$A$37),0)),"")</f>
        <v/>
      </c>
      <c r="AK31" s="242" cm="1">
        <f t="array" ref="AK31">IF($AZ$14="Toutes",'Liste Classe d''actifs'!B36,IFERROR(INDEX('Liste Classe d''actifs'!$B$8:$B$37,_xlfn.AGGREGATE(15,6,(ROW('Liste Classe d''actifs'!$B$8:$B$37)-ROW('Liste Classe d''actifs'!$B$7))/('Liste Classe d''actifs'!A$8:A$37=$AZ$14),ROW('Liste Classe d''actifs'!A29))),""))</f>
        <v>0</v>
      </c>
      <c r="AN31" s="242" t="str" cm="1">
        <f t="array" ref="AN31">IFERROR(INDEX($D$1:$D$301,MATCH(0,COUNTIF($AN$1:AN30,$D$1:$D$301),0)),"")</f>
        <v/>
      </c>
      <c r="AO31" s="258" t="e">
        <f t="shared" si="13"/>
        <v>#N/A</v>
      </c>
      <c r="AP31" s="258"/>
      <c r="AQ31" s="259" t="str" cm="1">
        <f t="array" ref="AQ31">IFERROR(INDEX($C$1:$C$301,MATCH(0,COUNTIF($AQ$1:AQ30,$C$1:$C$301),0)),"")</f>
        <v/>
      </c>
      <c r="AR31" s="258" t="e">
        <f t="shared" si="14"/>
        <v>#N/A</v>
      </c>
      <c r="AS31" s="258"/>
      <c r="AT31" s="260"/>
      <c r="AU31" s="258"/>
      <c r="AW31" s="242" t="str" cm="1">
        <f t="array" ref="AW31">IFERROR(INDEX('Liste Banque-Enveloppe'!$C$7:$C$206,MATCH(0,COUNTIF(AW$1:AW30,'Liste Banque-Enveloppe'!$C$7:$C$206),0)),"")</f>
        <v/>
      </c>
      <c r="AX31" s="242">
        <f t="shared" si="16"/>
        <v>0</v>
      </c>
      <c r="AY31" s="242">
        <f t="shared" si="17"/>
        <v>201</v>
      </c>
      <c r="BL31" s="242" t="str">
        <f>IF('Liste Classe d''actifs'!B37="","",'Liste Classe d''actifs'!B37)</f>
        <v/>
      </c>
      <c r="BM31" s="242">
        <f t="shared" si="18"/>
        <v>0</v>
      </c>
      <c r="BN31" s="242">
        <f t="shared" si="19"/>
        <v>31</v>
      </c>
    </row>
    <row r="32" spans="2:66">
      <c r="B32" s="242">
        <f>'Saisie Patrimoine'!B37</f>
        <v>0</v>
      </c>
      <c r="C32" s="242">
        <f t="shared" si="3"/>
        <v>0</v>
      </c>
      <c r="D32" s="242">
        <f t="shared" si="4"/>
        <v>0</v>
      </c>
      <c r="E32" s="242">
        <f>'Saisie Patrimoine'!C37</f>
        <v>0</v>
      </c>
      <c r="G32" s="242">
        <f>'Saisie Patrimoine'!E37</f>
        <v>0</v>
      </c>
      <c r="H32" s="242">
        <f>'Saisie Patrimoine'!F37</f>
        <v>0</v>
      </c>
      <c r="J32" s="242">
        <f>IF(E32=0,0,INDEX('Liste Classe d''actifs'!$A$8:$A$37,MATCH(E32,'Liste Classe d''actifs'!$B$8:$B$37,0)))</f>
        <v>0</v>
      </c>
      <c r="K32" s="242" t="str">
        <f>IF(A32="","",IF(ISERROR(VLOOKUP(B32,'Liste Banque-Enveloppe'!A:D,2,FALSE)),0,VLOOKUP(B32,'Liste Banque-Enveloppe'!A:D,2,FALSE)))</f>
        <v/>
      </c>
      <c r="L32" s="242" t="str">
        <f t="shared" si="5"/>
        <v>00</v>
      </c>
      <c r="M32" s="242">
        <f t="shared" si="6"/>
        <v>0</v>
      </c>
      <c r="N32" s="242">
        <f t="shared" si="7"/>
        <v>0</v>
      </c>
      <c r="O32" s="242">
        <f t="shared" si="8"/>
        <v>0</v>
      </c>
      <c r="P32" s="242">
        <f t="shared" si="9"/>
        <v>0</v>
      </c>
      <c r="R32" s="242" t="str">
        <f t="shared" si="10"/>
        <v>Les autres classes d'actifs</v>
      </c>
      <c r="S32" s="242" t="str">
        <f t="shared" si="11"/>
        <v>Les autres banques</v>
      </c>
      <c r="AH32" s="245"/>
      <c r="AJ32" s="242" t="str" cm="1">
        <f t="array" ref="AJ32">IFERROR(INDEX('Liste Classe d''actifs'!$A$8:$A$37,MATCH(0,COUNTIF(AJ$2:AJ31,'Liste Classe d''actifs'!$A$8:$A$37),0)),"")</f>
        <v/>
      </c>
      <c r="AK32" s="242" cm="1">
        <f t="array" ref="AK32">IF($AZ$14="Toutes",'Liste Classe d''actifs'!B37,IFERROR(INDEX('Liste Classe d''actifs'!$B$8:$B$37,_xlfn.AGGREGATE(15,6,(ROW('Liste Classe d''actifs'!$B$8:$B$37)-ROW('Liste Classe d''actifs'!$B$7))/('Liste Classe d''actifs'!A$8:A$37=$AZ$14),ROW('Liste Classe d''actifs'!A30))),""))</f>
        <v>0</v>
      </c>
      <c r="AN32" s="242" t="str" cm="1">
        <f t="array" ref="AN32">IFERROR(INDEX($D$1:$D$301,MATCH(0,COUNTIF($AN$1:AN31,$D$1:$D$301),0)),"")</f>
        <v/>
      </c>
      <c r="AO32" s="258" t="e">
        <f t="shared" si="13"/>
        <v>#N/A</v>
      </c>
      <c r="AQ32" s="259" t="str" cm="1">
        <f t="array" ref="AQ32">IFERROR(INDEX($C$1:$C$301,MATCH(0,COUNTIF($AQ$1:AQ31,$C$1:$C$301),0)),"")</f>
        <v/>
      </c>
      <c r="AR32" s="258" t="e">
        <f t="shared" si="14"/>
        <v>#N/A</v>
      </c>
      <c r="AS32" s="258"/>
      <c r="AT32" s="260"/>
      <c r="AU32" s="258"/>
      <c r="AW32" s="242" t="str" cm="1">
        <f t="array" ref="AW32">IFERROR(INDEX('Liste Banque-Enveloppe'!$C$7:$C$206,MATCH(0,COUNTIF(AW$1:AW31,'Liste Banque-Enveloppe'!$C$7:$C$206),0)),"")</f>
        <v/>
      </c>
      <c r="AX32" s="242">
        <f t="shared" si="16"/>
        <v>0</v>
      </c>
      <c r="AY32" s="242">
        <f t="shared" si="17"/>
        <v>201</v>
      </c>
    </row>
    <row r="33" spans="2:51">
      <c r="B33" s="242">
        <f>'Saisie Patrimoine'!B38</f>
        <v>0</v>
      </c>
      <c r="C33" s="242">
        <f t="shared" si="3"/>
        <v>0</v>
      </c>
      <c r="D33" s="242">
        <f t="shared" si="4"/>
        <v>0</v>
      </c>
      <c r="E33" s="242">
        <f>'Saisie Patrimoine'!C38</f>
        <v>0</v>
      </c>
      <c r="G33" s="242">
        <f>'Saisie Patrimoine'!E38</f>
        <v>0</v>
      </c>
      <c r="H33" s="242">
        <f>'Saisie Patrimoine'!F38</f>
        <v>0</v>
      </c>
      <c r="J33" s="242">
        <f>IF(E33=0,0,INDEX('Liste Classe d''actifs'!$A$8:$A$37,MATCH(E33,'Liste Classe d''actifs'!$B$8:$B$37,0)))</f>
        <v>0</v>
      </c>
      <c r="K33" s="242" t="str">
        <f>IF(A33="","",IF(ISERROR(VLOOKUP(B33,'Liste Banque-Enveloppe'!A:D,2,FALSE)),0,VLOOKUP(B33,'Liste Banque-Enveloppe'!A:D,2,FALSE)))</f>
        <v/>
      </c>
      <c r="L33" s="242" t="str">
        <f t="shared" si="5"/>
        <v>00</v>
      </c>
      <c r="M33" s="242">
        <f t="shared" si="6"/>
        <v>0</v>
      </c>
      <c r="N33" s="242">
        <f t="shared" si="7"/>
        <v>0</v>
      </c>
      <c r="O33" s="242">
        <f t="shared" si="8"/>
        <v>0</v>
      </c>
      <c r="P33" s="242">
        <f t="shared" si="9"/>
        <v>0</v>
      </c>
      <c r="R33" s="242" t="str">
        <f t="shared" si="10"/>
        <v>Les autres classes d'actifs</v>
      </c>
      <c r="S33" s="242" t="str">
        <f t="shared" si="11"/>
        <v>Les autres banques</v>
      </c>
      <c r="AN33" s="242" t="str" cm="1">
        <f t="array" ref="AN33">IFERROR(INDEX($D$1:$D$301,MATCH(0,COUNTIF($AN$1:AN32,$D$1:$D$301),0)),"")</f>
        <v/>
      </c>
      <c r="AO33" s="258" t="e">
        <f t="shared" si="13"/>
        <v>#N/A</v>
      </c>
      <c r="AQ33" s="259" t="str" cm="1">
        <f t="array" ref="AQ33">IFERROR(INDEX($C$1:$C$301,MATCH(0,COUNTIF($AQ$1:AQ32,$C$1:$C$301),0)),"")</f>
        <v/>
      </c>
      <c r="AR33" s="258" t="e">
        <f t="shared" si="14"/>
        <v>#N/A</v>
      </c>
      <c r="AS33" s="258"/>
      <c r="AT33" s="260"/>
      <c r="AU33" s="258"/>
      <c r="AW33" s="242" t="str" cm="1">
        <f t="array" ref="AW33">IFERROR(INDEX('Liste Banque-Enveloppe'!$C$7:$C$206,MATCH(0,COUNTIF(AW$1:AW32,'Liste Banque-Enveloppe'!$C$7:$C$206),0)),"")</f>
        <v/>
      </c>
      <c r="AX33" s="242">
        <f t="shared" si="16"/>
        <v>0</v>
      </c>
      <c r="AY33" s="242">
        <f t="shared" si="17"/>
        <v>201</v>
      </c>
    </row>
    <row r="34" spans="2:51">
      <c r="B34" s="242">
        <f>'Saisie Patrimoine'!B39</f>
        <v>0</v>
      </c>
      <c r="C34" s="242">
        <f t="shared" si="3"/>
        <v>0</v>
      </c>
      <c r="D34" s="242">
        <f t="shared" si="4"/>
        <v>0</v>
      </c>
      <c r="E34" s="242">
        <f>'Saisie Patrimoine'!C39</f>
        <v>0</v>
      </c>
      <c r="G34" s="242">
        <f>'Saisie Patrimoine'!E39</f>
        <v>0</v>
      </c>
      <c r="H34" s="242">
        <f>'Saisie Patrimoine'!F39</f>
        <v>0</v>
      </c>
      <c r="J34" s="242">
        <f>IF(E34=0,0,INDEX('Liste Classe d''actifs'!$A$8:$A$37,MATCH(E34,'Liste Classe d''actifs'!$B$8:$B$37,0)))</f>
        <v>0</v>
      </c>
      <c r="K34" s="242" t="str">
        <f>IF(A34="","",IF(ISERROR(VLOOKUP(B34,'Liste Banque-Enveloppe'!A:D,2,FALSE)),0,VLOOKUP(B34,'Liste Banque-Enveloppe'!A:D,2,FALSE)))</f>
        <v/>
      </c>
      <c r="L34" s="242" t="str">
        <f t="shared" si="5"/>
        <v>00</v>
      </c>
      <c r="M34" s="242">
        <f t="shared" si="6"/>
        <v>0</v>
      </c>
      <c r="N34" s="242">
        <f t="shared" si="7"/>
        <v>0</v>
      </c>
      <c r="O34" s="242">
        <f t="shared" si="8"/>
        <v>0</v>
      </c>
      <c r="P34" s="242">
        <f t="shared" si="9"/>
        <v>0</v>
      </c>
      <c r="R34" s="242" t="str">
        <f t="shared" si="10"/>
        <v>Les autres classes d'actifs</v>
      </c>
      <c r="S34" s="242" t="str">
        <f t="shared" si="11"/>
        <v>Les autres banques</v>
      </c>
      <c r="AN34" s="242" t="str" cm="1">
        <f t="array" ref="AN34">IFERROR(INDEX($D$1:$D$301,MATCH(0,COUNTIF($AN$1:AN33,$D$1:$D$301),0)),"")</f>
        <v/>
      </c>
      <c r="AO34" s="258" t="e">
        <f t="shared" si="13"/>
        <v>#N/A</v>
      </c>
      <c r="AQ34" s="259" t="str" cm="1">
        <f t="array" ref="AQ34">IFERROR(INDEX($C$1:$C$301,MATCH(0,COUNTIF($AQ$1:AQ33,$C$1:$C$301),0)),"")</f>
        <v/>
      </c>
      <c r="AR34" s="258" t="e">
        <f t="shared" si="14"/>
        <v>#N/A</v>
      </c>
      <c r="AS34" s="258"/>
      <c r="AT34" s="260"/>
      <c r="AU34" s="258"/>
      <c r="AW34" s="242" t="str" cm="1">
        <f t="array" ref="AW34">IFERROR(INDEX('Liste Banque-Enveloppe'!$C$7:$C$206,MATCH(0,COUNTIF(AW$1:AW33,'Liste Banque-Enveloppe'!$C$7:$C$206),0)),"")</f>
        <v/>
      </c>
      <c r="AX34" s="242">
        <f t="shared" si="16"/>
        <v>0</v>
      </c>
      <c r="AY34" s="242">
        <f t="shared" si="17"/>
        <v>201</v>
      </c>
    </row>
    <row r="35" spans="2:51">
      <c r="B35" s="242">
        <f>'Saisie Patrimoine'!B40</f>
        <v>0</v>
      </c>
      <c r="C35" s="242">
        <f t="shared" si="3"/>
        <v>0</v>
      </c>
      <c r="D35" s="242">
        <f t="shared" si="4"/>
        <v>0</v>
      </c>
      <c r="E35" s="242">
        <f>'Saisie Patrimoine'!C40</f>
        <v>0</v>
      </c>
      <c r="G35" s="242">
        <f>'Saisie Patrimoine'!E40</f>
        <v>0</v>
      </c>
      <c r="H35" s="242">
        <f>'Saisie Patrimoine'!F40</f>
        <v>0</v>
      </c>
      <c r="J35" s="242">
        <f>IF(E35=0,0,INDEX('Liste Classe d''actifs'!$A$8:$A$37,MATCH(E35,'Liste Classe d''actifs'!$B$8:$B$37,0)))</f>
        <v>0</v>
      </c>
      <c r="K35" s="242" t="str">
        <f>IF(A35="","",IF(ISERROR(VLOOKUP(B35,'Liste Banque-Enveloppe'!A:D,2,FALSE)),0,VLOOKUP(B35,'Liste Banque-Enveloppe'!A:D,2,FALSE)))</f>
        <v/>
      </c>
      <c r="L35" s="242" t="str">
        <f t="shared" si="5"/>
        <v>00</v>
      </c>
      <c r="M35" s="242">
        <f t="shared" si="6"/>
        <v>0</v>
      </c>
      <c r="N35" s="242">
        <f t="shared" si="7"/>
        <v>0</v>
      </c>
      <c r="O35" s="242">
        <f t="shared" si="8"/>
        <v>0</v>
      </c>
      <c r="P35" s="242">
        <f t="shared" si="9"/>
        <v>0</v>
      </c>
      <c r="R35" s="242" t="str">
        <f t="shared" si="10"/>
        <v>Les autres classes d'actifs</v>
      </c>
      <c r="S35" s="242" t="str">
        <f t="shared" si="11"/>
        <v>Les autres banques</v>
      </c>
      <c r="AN35" s="242" t="str" cm="1">
        <f t="array" ref="AN35">IFERROR(INDEX($D$1:$D$301,MATCH(0,COUNTIF($AN$1:AN34,$D$1:$D$301),0)),"")</f>
        <v/>
      </c>
      <c r="AO35" s="258" t="e">
        <f t="shared" si="13"/>
        <v>#N/A</v>
      </c>
      <c r="AQ35" s="259" t="str" cm="1">
        <f t="array" ref="AQ35">IFERROR(INDEX($C$1:$C$301,MATCH(0,COUNTIF($AQ$1:AQ34,$C$1:$C$301),0)),"")</f>
        <v/>
      </c>
      <c r="AR35" s="258" t="e">
        <f t="shared" si="14"/>
        <v>#N/A</v>
      </c>
      <c r="AS35" s="258"/>
      <c r="AT35" s="260"/>
      <c r="AU35" s="258"/>
      <c r="AW35" s="242" t="str" cm="1">
        <f t="array" ref="AW35">IFERROR(INDEX('Liste Banque-Enveloppe'!$C$7:$C$206,MATCH(0,COUNTIF(AW$1:AW34,'Liste Banque-Enveloppe'!$C$7:$C$206),0)),"")</f>
        <v/>
      </c>
      <c r="AX35" s="242">
        <f t="shared" si="16"/>
        <v>0</v>
      </c>
      <c r="AY35" s="242">
        <f t="shared" si="17"/>
        <v>201</v>
      </c>
    </row>
    <row r="36" spans="2:51">
      <c r="B36" s="242">
        <f>'Saisie Patrimoine'!B41</f>
        <v>0</v>
      </c>
      <c r="C36" s="242">
        <f t="shared" si="3"/>
        <v>0</v>
      </c>
      <c r="D36" s="242">
        <f t="shared" si="4"/>
        <v>0</v>
      </c>
      <c r="E36" s="242">
        <f>'Saisie Patrimoine'!C41</f>
        <v>0</v>
      </c>
      <c r="G36" s="242">
        <f>'Saisie Patrimoine'!E41</f>
        <v>0</v>
      </c>
      <c r="H36" s="242">
        <f>'Saisie Patrimoine'!F41</f>
        <v>0</v>
      </c>
      <c r="J36" s="242">
        <f>IF(E36=0,0,INDEX('Liste Classe d''actifs'!$A$8:$A$37,MATCH(E36,'Liste Classe d''actifs'!$B$8:$B$37,0)))</f>
        <v>0</v>
      </c>
      <c r="K36" s="242" t="str">
        <f>IF(A36="","",IF(ISERROR(VLOOKUP(B36,'Liste Banque-Enveloppe'!A:D,2,FALSE)),0,VLOOKUP(B36,'Liste Banque-Enveloppe'!A:D,2,FALSE)))</f>
        <v/>
      </c>
      <c r="L36" s="242" t="str">
        <f t="shared" si="5"/>
        <v>00</v>
      </c>
      <c r="M36" s="242">
        <f t="shared" si="6"/>
        <v>0</v>
      </c>
      <c r="N36" s="242">
        <f t="shared" si="7"/>
        <v>0</v>
      </c>
      <c r="O36" s="242">
        <f t="shared" si="8"/>
        <v>0</v>
      </c>
      <c r="P36" s="242">
        <f t="shared" si="9"/>
        <v>0</v>
      </c>
      <c r="R36" s="242" t="str">
        <f t="shared" si="10"/>
        <v>Les autres classes d'actifs</v>
      </c>
      <c r="S36" s="242" t="str">
        <f t="shared" si="11"/>
        <v>Les autres banques</v>
      </c>
      <c r="AN36" s="242" t="str" cm="1">
        <f t="array" ref="AN36">IFERROR(INDEX($D$1:$D$301,MATCH(0,COUNTIF($AN$1:AN35,$D$1:$D$301),0)),"")</f>
        <v/>
      </c>
      <c r="AO36" s="258" t="e">
        <f t="shared" si="13"/>
        <v>#N/A</v>
      </c>
      <c r="AQ36" s="259" t="str" cm="1">
        <f t="array" ref="AQ36">IFERROR(INDEX($C$1:$C$301,MATCH(0,COUNTIF($AQ$1:AQ35,$C$1:$C$301),0)),"")</f>
        <v/>
      </c>
      <c r="AR36" s="258" t="e">
        <f t="shared" si="14"/>
        <v>#N/A</v>
      </c>
      <c r="AS36" s="258"/>
      <c r="AT36" s="260"/>
      <c r="AU36" s="258"/>
      <c r="AW36" s="242" t="str" cm="1">
        <f t="array" ref="AW36">IFERROR(INDEX('Liste Banque-Enveloppe'!$C$7:$C$206,MATCH(0,COUNTIF(AW$1:AW35,'Liste Banque-Enveloppe'!$C$7:$C$206),0)),"")</f>
        <v/>
      </c>
      <c r="AX36" s="242">
        <f t="shared" si="16"/>
        <v>0</v>
      </c>
      <c r="AY36" s="242">
        <f t="shared" si="17"/>
        <v>201</v>
      </c>
    </row>
    <row r="37" spans="2:51">
      <c r="B37" s="242">
        <f>'Saisie Patrimoine'!B42</f>
        <v>0</v>
      </c>
      <c r="C37" s="242">
        <f t="shared" si="3"/>
        <v>0</v>
      </c>
      <c r="D37" s="242">
        <f t="shared" si="4"/>
        <v>0</v>
      </c>
      <c r="E37" s="242">
        <f>'Saisie Patrimoine'!C42</f>
        <v>0</v>
      </c>
      <c r="G37" s="242">
        <f>'Saisie Patrimoine'!E42</f>
        <v>0</v>
      </c>
      <c r="H37" s="242">
        <f>'Saisie Patrimoine'!F42</f>
        <v>0</v>
      </c>
      <c r="J37" s="242">
        <f>IF(E37=0,0,INDEX('Liste Classe d''actifs'!$A$8:$A$37,MATCH(E37,'Liste Classe d''actifs'!$B$8:$B$37,0)))</f>
        <v>0</v>
      </c>
      <c r="K37" s="242" t="str">
        <f>IF(A37="","",IF(ISERROR(VLOOKUP(B37,'Liste Banque-Enveloppe'!A:D,2,FALSE)),0,VLOOKUP(B37,'Liste Banque-Enveloppe'!A:D,2,FALSE)))</f>
        <v/>
      </c>
      <c r="L37" s="242" t="str">
        <f t="shared" si="5"/>
        <v>00</v>
      </c>
      <c r="M37" s="242">
        <f t="shared" si="6"/>
        <v>0</v>
      </c>
      <c r="N37" s="242">
        <f t="shared" si="7"/>
        <v>0</v>
      </c>
      <c r="O37" s="242">
        <f t="shared" si="8"/>
        <v>0</v>
      </c>
      <c r="P37" s="242">
        <f t="shared" si="9"/>
        <v>0</v>
      </c>
      <c r="R37" s="242" t="str">
        <f t="shared" si="10"/>
        <v>Les autres classes d'actifs</v>
      </c>
      <c r="S37" s="242" t="str">
        <f t="shared" si="11"/>
        <v>Les autres banques</v>
      </c>
      <c r="AN37" s="242" t="str" cm="1">
        <f t="array" ref="AN37">IFERROR(INDEX($D$1:$D$301,MATCH(0,COUNTIF($AN$1:AN36,$D$1:$D$301),0)),"")</f>
        <v/>
      </c>
      <c r="AO37" s="258" t="e">
        <f t="shared" si="13"/>
        <v>#N/A</v>
      </c>
      <c r="AQ37" s="259" t="str" cm="1">
        <f t="array" ref="AQ37">IFERROR(INDEX($C$1:$C$301,MATCH(0,COUNTIF($AQ$1:AQ36,$C$1:$C$301),0)),"")</f>
        <v/>
      </c>
      <c r="AR37" s="258" t="e">
        <f t="shared" si="14"/>
        <v>#N/A</v>
      </c>
      <c r="AS37" s="258"/>
      <c r="AT37" s="260"/>
      <c r="AU37" s="258"/>
      <c r="AW37" s="242" t="str" cm="1">
        <f t="array" ref="AW37">IFERROR(INDEX('Liste Banque-Enveloppe'!$C$7:$C$206,MATCH(0,COUNTIF(AW$1:AW36,'Liste Banque-Enveloppe'!$C$7:$C$206),0)),"")</f>
        <v/>
      </c>
      <c r="AX37" s="242">
        <f t="shared" si="16"/>
        <v>0</v>
      </c>
      <c r="AY37" s="242">
        <f t="shared" si="17"/>
        <v>201</v>
      </c>
    </row>
    <row r="38" spans="2:51">
      <c r="B38" s="242">
        <f>'Saisie Patrimoine'!B43</f>
        <v>0</v>
      </c>
      <c r="C38" s="242">
        <f t="shared" si="3"/>
        <v>0</v>
      </c>
      <c r="D38" s="242">
        <f t="shared" si="4"/>
        <v>0</v>
      </c>
      <c r="E38" s="242">
        <f>'Saisie Patrimoine'!C43</f>
        <v>0</v>
      </c>
      <c r="G38" s="242">
        <f>'Saisie Patrimoine'!E43</f>
        <v>0</v>
      </c>
      <c r="H38" s="242">
        <f>'Saisie Patrimoine'!F43</f>
        <v>0</v>
      </c>
      <c r="J38" s="242">
        <f>IF(E38=0,0,INDEX('Liste Classe d''actifs'!$A$8:$A$37,MATCH(E38,'Liste Classe d''actifs'!$B$8:$B$37,0)))</f>
        <v>0</v>
      </c>
      <c r="K38" s="242" t="str">
        <f>IF(A38="","",IF(ISERROR(VLOOKUP(B38,'Liste Banque-Enveloppe'!A:D,2,FALSE)),0,VLOOKUP(B38,'Liste Banque-Enveloppe'!A:D,2,FALSE)))</f>
        <v/>
      </c>
      <c r="L38" s="242" t="str">
        <f t="shared" si="5"/>
        <v>00</v>
      </c>
      <c r="M38" s="242">
        <f t="shared" si="6"/>
        <v>0</v>
      </c>
      <c r="N38" s="242">
        <f t="shared" si="7"/>
        <v>0</v>
      </c>
      <c r="O38" s="242">
        <f t="shared" si="8"/>
        <v>0</v>
      </c>
      <c r="P38" s="242">
        <f t="shared" si="9"/>
        <v>0</v>
      </c>
      <c r="R38" s="242" t="str">
        <f t="shared" si="10"/>
        <v>Les autres classes d'actifs</v>
      </c>
      <c r="S38" s="242" t="str">
        <f t="shared" si="11"/>
        <v>Les autres banques</v>
      </c>
      <c r="AN38" s="242" t="str" cm="1">
        <f t="array" ref="AN38">IFERROR(INDEX($D$1:$D$301,MATCH(0,COUNTIF($AN$1:AN37,$D$1:$D$301),0)),"")</f>
        <v/>
      </c>
      <c r="AO38" s="258" t="e">
        <f t="shared" si="13"/>
        <v>#N/A</v>
      </c>
      <c r="AQ38" s="259" t="str" cm="1">
        <f t="array" ref="AQ38">IFERROR(INDEX($C$1:$C$301,MATCH(0,COUNTIF($AQ$1:AQ37,$C$1:$C$301),0)),"")</f>
        <v/>
      </c>
      <c r="AR38" s="258" t="e">
        <f t="shared" si="14"/>
        <v>#N/A</v>
      </c>
      <c r="AS38" s="258"/>
      <c r="AT38" s="260"/>
      <c r="AU38" s="258"/>
      <c r="AW38" s="242" t="str" cm="1">
        <f t="array" ref="AW38">IFERROR(INDEX('Liste Banque-Enveloppe'!$C$7:$C$206,MATCH(0,COUNTIF(AW$1:AW37,'Liste Banque-Enveloppe'!$C$7:$C$206),0)),"")</f>
        <v/>
      </c>
      <c r="AX38" s="242">
        <f t="shared" si="16"/>
        <v>0</v>
      </c>
      <c r="AY38" s="242">
        <f t="shared" si="17"/>
        <v>201</v>
      </c>
    </row>
    <row r="39" spans="2:51">
      <c r="B39" s="242">
        <f>'Saisie Patrimoine'!B44</f>
        <v>0</v>
      </c>
      <c r="C39" s="242">
        <f t="shared" si="3"/>
        <v>0</v>
      </c>
      <c r="D39" s="242">
        <f t="shared" si="4"/>
        <v>0</v>
      </c>
      <c r="E39" s="242">
        <f>'Saisie Patrimoine'!C44</f>
        <v>0</v>
      </c>
      <c r="G39" s="242">
        <f>'Saisie Patrimoine'!E44</f>
        <v>0</v>
      </c>
      <c r="H39" s="242">
        <f>'Saisie Patrimoine'!F44</f>
        <v>0</v>
      </c>
      <c r="J39" s="242">
        <f>IF(E39=0,0,INDEX('Liste Classe d''actifs'!$A$8:$A$37,MATCH(E39,'Liste Classe d''actifs'!$B$8:$B$37,0)))</f>
        <v>0</v>
      </c>
      <c r="K39" s="242" t="str">
        <f>IF(A39="","",IF(ISERROR(VLOOKUP(B39,'Liste Banque-Enveloppe'!A:D,2,FALSE)),0,VLOOKUP(B39,'Liste Banque-Enveloppe'!A:D,2,FALSE)))</f>
        <v/>
      </c>
      <c r="L39" s="242" t="str">
        <f t="shared" si="5"/>
        <v>00</v>
      </c>
      <c r="M39" s="242">
        <f t="shared" si="6"/>
        <v>0</v>
      </c>
      <c r="N39" s="242">
        <f t="shared" si="7"/>
        <v>0</v>
      </c>
      <c r="O39" s="242">
        <f t="shared" si="8"/>
        <v>0</v>
      </c>
      <c r="P39" s="242">
        <f t="shared" si="9"/>
        <v>0</v>
      </c>
      <c r="R39" s="242" t="str">
        <f t="shared" si="10"/>
        <v>Les autres classes d'actifs</v>
      </c>
      <c r="S39" s="242" t="str">
        <f t="shared" si="11"/>
        <v>Les autres banques</v>
      </c>
      <c r="AN39" s="242" t="str" cm="1">
        <f t="array" ref="AN39">IFERROR(INDEX($D$1:$D$301,MATCH(0,COUNTIF($AN$1:AN38,$D$1:$D$301),0)),"")</f>
        <v/>
      </c>
      <c r="AO39" s="258" t="e">
        <f t="shared" si="13"/>
        <v>#N/A</v>
      </c>
      <c r="AQ39" s="259" t="str" cm="1">
        <f t="array" ref="AQ39">IFERROR(INDEX($C$1:$C$301,MATCH(0,COUNTIF($AQ$1:AQ38,$C$1:$C$301),0)),"")</f>
        <v/>
      </c>
      <c r="AR39" s="258" t="e">
        <f t="shared" si="14"/>
        <v>#N/A</v>
      </c>
      <c r="AS39" s="258"/>
      <c r="AT39" s="260"/>
      <c r="AU39" s="258"/>
      <c r="AW39" s="242" t="str" cm="1">
        <f t="array" ref="AW39">IFERROR(INDEX('Liste Banque-Enveloppe'!$C$7:$C$206,MATCH(0,COUNTIF(AW$1:AW38,'Liste Banque-Enveloppe'!$C$7:$C$206),0)),"")</f>
        <v/>
      </c>
      <c r="AX39" s="242">
        <f t="shared" si="16"/>
        <v>0</v>
      </c>
      <c r="AY39" s="242">
        <f t="shared" si="17"/>
        <v>201</v>
      </c>
    </row>
    <row r="40" spans="2:51">
      <c r="B40" s="242">
        <f>'Saisie Patrimoine'!B45</f>
        <v>0</v>
      </c>
      <c r="C40" s="242">
        <f t="shared" si="3"/>
        <v>0</v>
      </c>
      <c r="D40" s="242">
        <f t="shared" si="4"/>
        <v>0</v>
      </c>
      <c r="E40" s="242">
        <f>'Saisie Patrimoine'!C45</f>
        <v>0</v>
      </c>
      <c r="G40" s="242">
        <f>'Saisie Patrimoine'!E45</f>
        <v>0</v>
      </c>
      <c r="H40" s="242">
        <f>'Saisie Patrimoine'!F45</f>
        <v>0</v>
      </c>
      <c r="J40" s="242">
        <f>IF(E40=0,0,INDEX('Liste Classe d''actifs'!$A$8:$A$37,MATCH(E40,'Liste Classe d''actifs'!$B$8:$B$37,0)))</f>
        <v>0</v>
      </c>
      <c r="K40" s="242" t="str">
        <f>IF(A40="","",IF(ISERROR(VLOOKUP(B40,'Liste Banque-Enveloppe'!A:D,2,FALSE)),0,VLOOKUP(B40,'Liste Banque-Enveloppe'!A:D,2,FALSE)))</f>
        <v/>
      </c>
      <c r="L40" s="242" t="str">
        <f t="shared" si="5"/>
        <v>00</v>
      </c>
      <c r="M40" s="242">
        <f t="shared" si="6"/>
        <v>0</v>
      </c>
      <c r="N40" s="242">
        <f t="shared" si="7"/>
        <v>0</v>
      </c>
      <c r="O40" s="242">
        <f t="shared" si="8"/>
        <v>0</v>
      </c>
      <c r="P40" s="242">
        <f t="shared" si="9"/>
        <v>0</v>
      </c>
      <c r="R40" s="242" t="str">
        <f t="shared" si="10"/>
        <v>Les autres classes d'actifs</v>
      </c>
      <c r="S40" s="242" t="str">
        <f t="shared" si="11"/>
        <v>Les autres banques</v>
      </c>
      <c r="AN40" s="242" t="str" cm="1">
        <f t="array" ref="AN40">IFERROR(INDEX($D$1:$D$301,MATCH(0,COUNTIF($AN$1:AN39,$D$1:$D$301),0)),"")</f>
        <v/>
      </c>
      <c r="AO40" s="258" t="e">
        <f t="shared" si="13"/>
        <v>#N/A</v>
      </c>
      <c r="AQ40" s="259" t="str" cm="1">
        <f t="array" ref="AQ40">IFERROR(INDEX($C$1:$C$301,MATCH(0,COUNTIF($AQ$1:AQ39,$C$1:$C$301),0)),"")</f>
        <v/>
      </c>
      <c r="AR40" s="258" t="e">
        <f t="shared" si="14"/>
        <v>#N/A</v>
      </c>
      <c r="AS40" s="258"/>
      <c r="AT40" s="260"/>
      <c r="AU40" s="258"/>
      <c r="AW40" s="242" t="str" cm="1">
        <f t="array" ref="AW40">IFERROR(INDEX('Liste Banque-Enveloppe'!$C$7:$C$206,MATCH(0,COUNTIF(AW$1:AW39,'Liste Banque-Enveloppe'!$C$7:$C$206),0)),"")</f>
        <v/>
      </c>
      <c r="AX40" s="242">
        <f t="shared" si="16"/>
        <v>0</v>
      </c>
      <c r="AY40" s="242">
        <f t="shared" si="17"/>
        <v>201</v>
      </c>
    </row>
    <row r="41" spans="2:51">
      <c r="B41" s="242">
        <f>'Saisie Patrimoine'!B46</f>
        <v>0</v>
      </c>
      <c r="C41" s="242">
        <f t="shared" si="3"/>
        <v>0</v>
      </c>
      <c r="D41" s="242">
        <f t="shared" si="4"/>
        <v>0</v>
      </c>
      <c r="E41" s="242">
        <f>'Saisie Patrimoine'!C46</f>
        <v>0</v>
      </c>
      <c r="G41" s="242">
        <f>'Saisie Patrimoine'!E46</f>
        <v>0</v>
      </c>
      <c r="H41" s="242">
        <f>'Saisie Patrimoine'!F46</f>
        <v>0</v>
      </c>
      <c r="J41" s="242">
        <f>IF(E41=0,0,INDEX('Liste Classe d''actifs'!$A$8:$A$37,MATCH(E41,'Liste Classe d''actifs'!$B$8:$B$37,0)))</f>
        <v>0</v>
      </c>
      <c r="K41" s="242" t="str">
        <f>IF(A41="","",IF(ISERROR(VLOOKUP(B41,'Liste Banque-Enveloppe'!A:D,2,FALSE)),0,VLOOKUP(B41,'Liste Banque-Enveloppe'!A:D,2,FALSE)))</f>
        <v/>
      </c>
      <c r="L41" s="242" t="str">
        <f t="shared" si="5"/>
        <v>00</v>
      </c>
      <c r="M41" s="242">
        <f t="shared" si="6"/>
        <v>0</v>
      </c>
      <c r="N41" s="242">
        <f t="shared" si="7"/>
        <v>0</v>
      </c>
      <c r="O41" s="242">
        <f t="shared" si="8"/>
        <v>0</v>
      </c>
      <c r="P41" s="242">
        <f t="shared" si="9"/>
        <v>0</v>
      </c>
      <c r="R41" s="242" t="str">
        <f t="shared" si="10"/>
        <v>Les autres classes d'actifs</v>
      </c>
      <c r="S41" s="242" t="str">
        <f t="shared" si="11"/>
        <v>Les autres banques</v>
      </c>
      <c r="AN41" s="242" t="str" cm="1">
        <f t="array" ref="AN41">IFERROR(INDEX($D$1:$D$301,MATCH(0,COUNTIF($AN$1:AN40,$D$1:$D$301),0)),"")</f>
        <v/>
      </c>
      <c r="AO41" s="258" t="e">
        <f t="shared" si="13"/>
        <v>#N/A</v>
      </c>
      <c r="AQ41" s="259" t="str" cm="1">
        <f t="array" ref="AQ41">IFERROR(INDEX($C$1:$C$301,MATCH(0,COUNTIF($AQ$1:AQ40,$C$1:$C$301),0)),"")</f>
        <v/>
      </c>
      <c r="AR41" s="258" t="e">
        <f t="shared" si="14"/>
        <v>#N/A</v>
      </c>
      <c r="AS41" s="258"/>
      <c r="AT41" s="260"/>
      <c r="AU41" s="258"/>
      <c r="AW41" s="242" t="str" cm="1">
        <f t="array" ref="AW41">IFERROR(INDEX('Liste Banque-Enveloppe'!$C$7:$C$206,MATCH(0,COUNTIF(AW$1:AW40,'Liste Banque-Enveloppe'!$C$7:$C$206),0)),"")</f>
        <v/>
      </c>
      <c r="AX41" s="242">
        <f t="shared" si="16"/>
        <v>0</v>
      </c>
      <c r="AY41" s="242">
        <f t="shared" si="17"/>
        <v>201</v>
      </c>
    </row>
    <row r="42" spans="2:51">
      <c r="B42" s="242">
        <f>'Saisie Patrimoine'!B47</f>
        <v>0</v>
      </c>
      <c r="C42" s="242">
        <f t="shared" si="3"/>
        <v>0</v>
      </c>
      <c r="D42" s="242">
        <f t="shared" si="4"/>
        <v>0</v>
      </c>
      <c r="E42" s="242">
        <f>'Saisie Patrimoine'!C47</f>
        <v>0</v>
      </c>
      <c r="G42" s="242">
        <f>'Saisie Patrimoine'!E47</f>
        <v>0</v>
      </c>
      <c r="H42" s="242">
        <f>'Saisie Patrimoine'!F47</f>
        <v>0</v>
      </c>
      <c r="J42" s="242">
        <f>IF(E42=0,0,INDEX('Liste Classe d''actifs'!$A$8:$A$37,MATCH(E42,'Liste Classe d''actifs'!$B$8:$B$37,0)))</f>
        <v>0</v>
      </c>
      <c r="K42" s="242" t="str">
        <f>IF(A42="","",IF(ISERROR(VLOOKUP(B42,'Liste Banque-Enveloppe'!A:D,2,FALSE)),0,VLOOKUP(B42,'Liste Banque-Enveloppe'!A:D,2,FALSE)))</f>
        <v/>
      </c>
      <c r="L42" s="242" t="str">
        <f t="shared" si="5"/>
        <v>00</v>
      </c>
      <c r="M42" s="242">
        <f t="shared" si="6"/>
        <v>0</v>
      </c>
      <c r="N42" s="242">
        <f t="shared" si="7"/>
        <v>0</v>
      </c>
      <c r="O42" s="242">
        <f t="shared" si="8"/>
        <v>0</v>
      </c>
      <c r="P42" s="242">
        <f t="shared" si="9"/>
        <v>0</v>
      </c>
      <c r="R42" s="242" t="str">
        <f t="shared" si="10"/>
        <v>Les autres classes d'actifs</v>
      </c>
      <c r="S42" s="242" t="str">
        <f t="shared" si="11"/>
        <v>Les autres banques</v>
      </c>
      <c r="AN42" s="242" t="str" cm="1">
        <f t="array" ref="AN42">IFERROR(INDEX($D$1:$D$301,MATCH(0,COUNTIF($AN$1:AN41,$D$1:$D$301),0)),"")</f>
        <v/>
      </c>
      <c r="AO42" s="258" t="e">
        <f t="shared" si="13"/>
        <v>#N/A</v>
      </c>
      <c r="AQ42" s="259" t="str" cm="1">
        <f t="array" ref="AQ42">IFERROR(INDEX($C$1:$C$301,MATCH(0,COUNTIF($AQ$1:AQ41,$C$1:$C$301),0)),"")</f>
        <v/>
      </c>
      <c r="AR42" s="258" t="e">
        <f t="shared" si="14"/>
        <v>#N/A</v>
      </c>
      <c r="AS42" s="258"/>
      <c r="AT42" s="260"/>
      <c r="AU42" s="258"/>
      <c r="AW42" s="242" t="str" cm="1">
        <f t="array" ref="AW42">IFERROR(INDEX('Liste Banque-Enveloppe'!$C$7:$C$206,MATCH(0,COUNTIF(AW$1:AW41,'Liste Banque-Enveloppe'!$C$7:$C$206),0)),"")</f>
        <v/>
      </c>
      <c r="AX42" s="242">
        <f t="shared" si="16"/>
        <v>0</v>
      </c>
      <c r="AY42" s="242">
        <f t="shared" si="17"/>
        <v>201</v>
      </c>
    </row>
    <row r="43" spans="2:51">
      <c r="B43" s="242">
        <f>'Saisie Patrimoine'!B48</f>
        <v>0</v>
      </c>
      <c r="C43" s="242">
        <f t="shared" si="3"/>
        <v>0</v>
      </c>
      <c r="D43" s="242">
        <f t="shared" si="4"/>
        <v>0</v>
      </c>
      <c r="E43" s="242">
        <f>'Saisie Patrimoine'!C48</f>
        <v>0</v>
      </c>
      <c r="G43" s="242">
        <f>'Saisie Patrimoine'!E48</f>
        <v>0</v>
      </c>
      <c r="H43" s="242">
        <f>'Saisie Patrimoine'!F48</f>
        <v>0</v>
      </c>
      <c r="J43" s="242">
        <f>IF(E43=0,0,INDEX('Liste Classe d''actifs'!$A$8:$A$37,MATCH(E43,'Liste Classe d''actifs'!$B$8:$B$37,0)))</f>
        <v>0</v>
      </c>
      <c r="K43" s="242" t="str">
        <f>IF(A43="","",IF(ISERROR(VLOOKUP(B43,'Liste Banque-Enveloppe'!A:D,2,FALSE)),0,VLOOKUP(B43,'Liste Banque-Enveloppe'!A:D,2,FALSE)))</f>
        <v/>
      </c>
      <c r="L43" s="242" t="str">
        <f t="shared" si="5"/>
        <v>00</v>
      </c>
      <c r="M43" s="242">
        <f t="shared" si="6"/>
        <v>0</v>
      </c>
      <c r="N43" s="242">
        <f t="shared" si="7"/>
        <v>0</v>
      </c>
      <c r="O43" s="242">
        <f t="shared" si="8"/>
        <v>0</v>
      </c>
      <c r="P43" s="242">
        <f t="shared" si="9"/>
        <v>0</v>
      </c>
      <c r="R43" s="242" t="str">
        <f t="shared" si="10"/>
        <v>Les autres classes d'actifs</v>
      </c>
      <c r="S43" s="242" t="str">
        <f t="shared" si="11"/>
        <v>Les autres banques</v>
      </c>
      <c r="AN43" s="242" t="str" cm="1">
        <f t="array" ref="AN43">IFERROR(INDEX($D$1:$D$301,MATCH(0,COUNTIF($AN$1:AN42,$D$1:$D$301),0)),"")</f>
        <v/>
      </c>
      <c r="AO43" s="258" t="e">
        <f t="shared" si="13"/>
        <v>#N/A</v>
      </c>
      <c r="AQ43" s="259" t="str" cm="1">
        <f t="array" ref="AQ43">IFERROR(INDEX($C$1:$C$301,MATCH(0,COUNTIF($AQ$1:AQ42,$C$1:$C$301),0)),"")</f>
        <v/>
      </c>
      <c r="AR43" s="258" t="e">
        <f t="shared" si="14"/>
        <v>#N/A</v>
      </c>
      <c r="AS43" s="258"/>
      <c r="AT43" s="260"/>
      <c r="AU43" s="258"/>
      <c r="AW43" s="242" t="str" cm="1">
        <f t="array" ref="AW43">IFERROR(INDEX('Liste Banque-Enveloppe'!$C$7:$C$206,MATCH(0,COUNTIF(AW$1:AW42,'Liste Banque-Enveloppe'!$C$7:$C$206),0)),"")</f>
        <v/>
      </c>
      <c r="AX43" s="242">
        <f t="shared" si="16"/>
        <v>0</v>
      </c>
      <c r="AY43" s="242">
        <f t="shared" si="17"/>
        <v>201</v>
      </c>
    </row>
    <row r="44" spans="2:51">
      <c r="B44" s="242">
        <f>'Saisie Patrimoine'!B49</f>
        <v>0</v>
      </c>
      <c r="C44" s="242">
        <f t="shared" si="3"/>
        <v>0</v>
      </c>
      <c r="D44" s="242">
        <f t="shared" si="4"/>
        <v>0</v>
      </c>
      <c r="E44" s="242">
        <f>'Saisie Patrimoine'!C49</f>
        <v>0</v>
      </c>
      <c r="G44" s="242">
        <f>'Saisie Patrimoine'!E49</f>
        <v>0</v>
      </c>
      <c r="H44" s="242">
        <f>'Saisie Patrimoine'!F49</f>
        <v>0</v>
      </c>
      <c r="J44" s="242">
        <f>IF(E44=0,0,INDEX('Liste Classe d''actifs'!$A$8:$A$37,MATCH(E44,'Liste Classe d''actifs'!$B$8:$B$37,0)))</f>
        <v>0</v>
      </c>
      <c r="K44" s="242" t="str">
        <f>IF(A44="","",IF(ISERROR(VLOOKUP(B44,'Liste Banque-Enveloppe'!A:D,2,FALSE)),0,VLOOKUP(B44,'Liste Banque-Enveloppe'!A:D,2,FALSE)))</f>
        <v/>
      </c>
      <c r="L44" s="242" t="str">
        <f t="shared" si="5"/>
        <v>00</v>
      </c>
      <c r="M44" s="242">
        <f t="shared" si="6"/>
        <v>0</v>
      </c>
      <c r="N44" s="242">
        <f t="shared" si="7"/>
        <v>0</v>
      </c>
      <c r="O44" s="242">
        <f t="shared" si="8"/>
        <v>0</v>
      </c>
      <c r="P44" s="242">
        <f t="shared" si="9"/>
        <v>0</v>
      </c>
      <c r="R44" s="242" t="str">
        <f t="shared" si="10"/>
        <v>Les autres classes d'actifs</v>
      </c>
      <c r="S44" s="242" t="str">
        <f t="shared" si="11"/>
        <v>Les autres banques</v>
      </c>
      <c r="AN44" s="242" t="str" cm="1">
        <f t="array" ref="AN44">IFERROR(INDEX($D$1:$D$301,MATCH(0,COUNTIF($AN$1:AN43,$D$1:$D$301),0)),"")</f>
        <v/>
      </c>
      <c r="AO44" s="258" t="e">
        <f t="shared" si="13"/>
        <v>#N/A</v>
      </c>
      <c r="AQ44" s="259" t="str" cm="1">
        <f t="array" ref="AQ44">IFERROR(INDEX($C$1:$C$301,MATCH(0,COUNTIF($AQ$1:AQ43,$C$1:$C$301),0)),"")</f>
        <v/>
      </c>
      <c r="AR44" s="258" t="e">
        <f t="shared" si="14"/>
        <v>#N/A</v>
      </c>
      <c r="AS44" s="258"/>
      <c r="AT44" s="260"/>
      <c r="AU44" s="258"/>
      <c r="AW44" s="242" t="str" cm="1">
        <f t="array" ref="AW44">IFERROR(INDEX('Liste Banque-Enveloppe'!$C$7:$C$206,MATCH(0,COUNTIF(AW$1:AW43,'Liste Banque-Enveloppe'!$C$7:$C$206),0)),"")</f>
        <v/>
      </c>
      <c r="AX44" s="242">
        <f t="shared" si="16"/>
        <v>0</v>
      </c>
      <c r="AY44" s="242">
        <f t="shared" si="17"/>
        <v>201</v>
      </c>
    </row>
    <row r="45" spans="2:51">
      <c r="B45" s="242">
        <f>'Saisie Patrimoine'!B50</f>
        <v>0</v>
      </c>
      <c r="C45" s="242">
        <f t="shared" si="3"/>
        <v>0</v>
      </c>
      <c r="D45" s="242">
        <f t="shared" si="4"/>
        <v>0</v>
      </c>
      <c r="E45" s="242">
        <f>'Saisie Patrimoine'!C50</f>
        <v>0</v>
      </c>
      <c r="G45" s="242">
        <f>'Saisie Patrimoine'!E50</f>
        <v>0</v>
      </c>
      <c r="H45" s="242">
        <f>'Saisie Patrimoine'!F50</f>
        <v>0</v>
      </c>
      <c r="J45" s="242">
        <f>IF(E45=0,0,INDEX('Liste Classe d''actifs'!$A$8:$A$37,MATCH(E45,'Liste Classe d''actifs'!$B$8:$B$37,0)))</f>
        <v>0</v>
      </c>
      <c r="K45" s="242" t="str">
        <f>IF(A45="","",IF(ISERROR(VLOOKUP(B45,'Liste Banque-Enveloppe'!A:D,2,FALSE)),0,VLOOKUP(B45,'Liste Banque-Enveloppe'!A:D,2,FALSE)))</f>
        <v/>
      </c>
      <c r="L45" s="242" t="str">
        <f t="shared" si="5"/>
        <v>00</v>
      </c>
      <c r="M45" s="242">
        <f t="shared" si="6"/>
        <v>0</v>
      </c>
      <c r="N45" s="242">
        <f t="shared" si="7"/>
        <v>0</v>
      </c>
      <c r="O45" s="242">
        <f t="shared" si="8"/>
        <v>0</v>
      </c>
      <c r="P45" s="242">
        <f t="shared" si="9"/>
        <v>0</v>
      </c>
      <c r="R45" s="242" t="str">
        <f t="shared" si="10"/>
        <v>Les autres classes d'actifs</v>
      </c>
      <c r="S45" s="242" t="str">
        <f t="shared" si="11"/>
        <v>Les autres banques</v>
      </c>
      <c r="AN45" s="242" t="str" cm="1">
        <f t="array" ref="AN45">IFERROR(INDEX($D$1:$D$301,MATCH(0,COUNTIF($AN$1:AN44,$D$1:$D$301),0)),"")</f>
        <v/>
      </c>
      <c r="AO45" s="258" t="e">
        <f t="shared" si="13"/>
        <v>#N/A</v>
      </c>
      <c r="AQ45" s="259" t="str" cm="1">
        <f t="array" ref="AQ45">IFERROR(INDEX($C$1:$C$301,MATCH(0,COUNTIF($AQ$1:AQ44,$C$1:$C$301),0)),"")</f>
        <v/>
      </c>
      <c r="AR45" s="258" t="e">
        <f t="shared" si="14"/>
        <v>#N/A</v>
      </c>
      <c r="AS45" s="258"/>
      <c r="AT45" s="260"/>
      <c r="AU45" s="258"/>
      <c r="AW45" s="242" t="str" cm="1">
        <f t="array" ref="AW45">IFERROR(INDEX('Liste Banque-Enveloppe'!$C$7:$C$206,MATCH(0,COUNTIF(AW$1:AW44,'Liste Banque-Enveloppe'!$C$7:$C$206),0)),"")</f>
        <v/>
      </c>
      <c r="AX45" s="242">
        <f t="shared" si="16"/>
        <v>0</v>
      </c>
      <c r="AY45" s="242">
        <f t="shared" si="17"/>
        <v>201</v>
      </c>
    </row>
    <row r="46" spans="2:51">
      <c r="B46" s="242">
        <f>'Saisie Patrimoine'!B51</f>
        <v>0</v>
      </c>
      <c r="C46" s="242">
        <f t="shared" si="3"/>
        <v>0</v>
      </c>
      <c r="D46" s="242">
        <f t="shared" si="4"/>
        <v>0</v>
      </c>
      <c r="E46" s="242">
        <f>'Saisie Patrimoine'!C51</f>
        <v>0</v>
      </c>
      <c r="G46" s="242">
        <f>'Saisie Patrimoine'!E51</f>
        <v>0</v>
      </c>
      <c r="H46" s="242">
        <f>'Saisie Patrimoine'!F51</f>
        <v>0</v>
      </c>
      <c r="J46" s="242">
        <f>IF(E46=0,0,INDEX('Liste Classe d''actifs'!$A$8:$A$37,MATCH(E46,'Liste Classe d''actifs'!$B$8:$B$37,0)))</f>
        <v>0</v>
      </c>
      <c r="K46" s="242" t="str">
        <f>IF(A46="","",IF(ISERROR(VLOOKUP(B46,'Liste Banque-Enveloppe'!A:D,2,FALSE)),0,VLOOKUP(B46,'Liste Banque-Enveloppe'!A:D,2,FALSE)))</f>
        <v/>
      </c>
      <c r="L46" s="242" t="str">
        <f t="shared" si="5"/>
        <v>00</v>
      </c>
      <c r="M46" s="242">
        <f t="shared" si="6"/>
        <v>0</v>
      </c>
      <c r="N46" s="242">
        <f t="shared" si="7"/>
        <v>0</v>
      </c>
      <c r="O46" s="242">
        <f t="shared" si="8"/>
        <v>0</v>
      </c>
      <c r="P46" s="242">
        <f t="shared" si="9"/>
        <v>0</v>
      </c>
      <c r="R46" s="242" t="str">
        <f t="shared" si="10"/>
        <v>Les autres classes d'actifs</v>
      </c>
      <c r="S46" s="242" t="str">
        <f t="shared" si="11"/>
        <v>Les autres banques</v>
      </c>
      <c r="AN46" s="242" t="str" cm="1">
        <f t="array" ref="AN46">IFERROR(INDEX($D$1:$D$301,MATCH(0,COUNTIF($AN$1:AN45,$D$1:$D$301),0)),"")</f>
        <v/>
      </c>
      <c r="AO46" s="258" t="e">
        <f t="shared" si="13"/>
        <v>#N/A</v>
      </c>
      <c r="AQ46" s="259" t="str" cm="1">
        <f t="array" ref="AQ46">IFERROR(INDEX($C$1:$C$301,MATCH(0,COUNTIF($AQ$1:AQ45,$C$1:$C$301),0)),"")</f>
        <v/>
      </c>
      <c r="AR46" s="258" t="e">
        <f t="shared" si="14"/>
        <v>#N/A</v>
      </c>
      <c r="AS46" s="258"/>
      <c r="AT46" s="260"/>
      <c r="AU46" s="258"/>
      <c r="AW46" s="242" t="str" cm="1">
        <f t="array" ref="AW46">IFERROR(INDEX('Liste Banque-Enveloppe'!$C$7:$C$206,MATCH(0,COUNTIF(AW$1:AW45,'Liste Banque-Enveloppe'!$C$7:$C$206),0)),"")</f>
        <v/>
      </c>
      <c r="AX46" s="242">
        <f t="shared" si="16"/>
        <v>0</v>
      </c>
      <c r="AY46" s="242">
        <f t="shared" si="17"/>
        <v>201</v>
      </c>
    </row>
    <row r="47" spans="2:51">
      <c r="B47" s="242">
        <f>'Saisie Patrimoine'!B52</f>
        <v>0</v>
      </c>
      <c r="C47" s="242">
        <f t="shared" si="3"/>
        <v>0</v>
      </c>
      <c r="D47" s="242">
        <f t="shared" si="4"/>
        <v>0</v>
      </c>
      <c r="E47" s="242">
        <f>'Saisie Patrimoine'!C52</f>
        <v>0</v>
      </c>
      <c r="G47" s="242">
        <f>'Saisie Patrimoine'!E52</f>
        <v>0</v>
      </c>
      <c r="H47" s="242">
        <f>'Saisie Patrimoine'!F52</f>
        <v>0</v>
      </c>
      <c r="J47" s="242">
        <f>IF(E47=0,0,INDEX('Liste Classe d''actifs'!$A$8:$A$37,MATCH(E47,'Liste Classe d''actifs'!$B$8:$B$37,0)))</f>
        <v>0</v>
      </c>
      <c r="K47" s="242" t="str">
        <f>IF(A47="","",IF(ISERROR(VLOOKUP(B47,'Liste Banque-Enveloppe'!A:D,2,FALSE)),0,VLOOKUP(B47,'Liste Banque-Enveloppe'!A:D,2,FALSE)))</f>
        <v/>
      </c>
      <c r="L47" s="242" t="str">
        <f t="shared" si="5"/>
        <v>00</v>
      </c>
      <c r="M47" s="242">
        <f t="shared" si="6"/>
        <v>0</v>
      </c>
      <c r="N47" s="242">
        <f t="shared" si="7"/>
        <v>0</v>
      </c>
      <c r="O47" s="242">
        <f t="shared" si="8"/>
        <v>0</v>
      </c>
      <c r="P47" s="242">
        <f t="shared" si="9"/>
        <v>0</v>
      </c>
      <c r="R47" s="242" t="str">
        <f t="shared" si="10"/>
        <v>Les autres classes d'actifs</v>
      </c>
      <c r="S47" s="242" t="str">
        <f t="shared" si="11"/>
        <v>Les autres banques</v>
      </c>
      <c r="AN47" s="242" t="str" cm="1">
        <f t="array" ref="AN47">IFERROR(INDEX($D$1:$D$301,MATCH(0,COUNTIF($AN$1:AN46,$D$1:$D$301),0)),"")</f>
        <v/>
      </c>
      <c r="AO47" s="258" t="e">
        <f t="shared" si="13"/>
        <v>#N/A</v>
      </c>
      <c r="AQ47" s="259" t="str" cm="1">
        <f t="array" ref="AQ47">IFERROR(INDEX($C$1:$C$301,MATCH(0,COUNTIF($AQ$1:AQ46,$C$1:$C$301),0)),"")</f>
        <v/>
      </c>
      <c r="AR47" s="258" t="e">
        <f t="shared" si="14"/>
        <v>#N/A</v>
      </c>
      <c r="AS47" s="258"/>
      <c r="AT47" s="260"/>
      <c r="AU47" s="258"/>
      <c r="AW47" s="242" t="str" cm="1">
        <f t="array" ref="AW47">IFERROR(INDEX('Liste Banque-Enveloppe'!$C$7:$C$206,MATCH(0,COUNTIF(AW$1:AW46,'Liste Banque-Enveloppe'!$C$7:$C$206),0)),"")</f>
        <v/>
      </c>
      <c r="AX47" s="242">
        <f t="shared" si="16"/>
        <v>0</v>
      </c>
      <c r="AY47" s="242">
        <f t="shared" si="17"/>
        <v>201</v>
      </c>
    </row>
    <row r="48" spans="2:51">
      <c r="B48" s="242">
        <f>'Saisie Patrimoine'!B53</f>
        <v>0</v>
      </c>
      <c r="C48" s="242">
        <f t="shared" si="3"/>
        <v>0</v>
      </c>
      <c r="D48" s="242">
        <f t="shared" si="4"/>
        <v>0</v>
      </c>
      <c r="E48" s="242">
        <f>'Saisie Patrimoine'!C53</f>
        <v>0</v>
      </c>
      <c r="G48" s="242">
        <f>'Saisie Patrimoine'!E53</f>
        <v>0</v>
      </c>
      <c r="H48" s="242">
        <f>'Saisie Patrimoine'!F53</f>
        <v>0</v>
      </c>
      <c r="J48" s="242">
        <f>IF(E48=0,0,INDEX('Liste Classe d''actifs'!$A$8:$A$37,MATCH(E48,'Liste Classe d''actifs'!$B$8:$B$37,0)))</f>
        <v>0</v>
      </c>
      <c r="K48" s="242" t="str">
        <f>IF(A48="","",IF(ISERROR(VLOOKUP(B48,'Liste Banque-Enveloppe'!A:D,2,FALSE)),0,VLOOKUP(B48,'Liste Banque-Enveloppe'!A:D,2,FALSE)))</f>
        <v/>
      </c>
      <c r="L48" s="242" t="str">
        <f t="shared" si="5"/>
        <v>00</v>
      </c>
      <c r="M48" s="242">
        <f t="shared" si="6"/>
        <v>0</v>
      </c>
      <c r="N48" s="242">
        <f t="shared" si="7"/>
        <v>0</v>
      </c>
      <c r="O48" s="242">
        <f t="shared" si="8"/>
        <v>0</v>
      </c>
      <c r="P48" s="242">
        <f t="shared" si="9"/>
        <v>0</v>
      </c>
      <c r="R48" s="242" t="str">
        <f t="shared" si="10"/>
        <v>Les autres classes d'actifs</v>
      </c>
      <c r="S48" s="242" t="str">
        <f t="shared" si="11"/>
        <v>Les autres banques</v>
      </c>
      <c r="AN48" s="242" t="str" cm="1">
        <f t="array" ref="AN48">IFERROR(INDEX($D$1:$D$301,MATCH(0,COUNTIF($AN$1:AN47,$D$1:$D$301),0)),"")</f>
        <v/>
      </c>
      <c r="AO48" s="258" t="e">
        <f t="shared" si="13"/>
        <v>#N/A</v>
      </c>
      <c r="AQ48" s="259" t="str" cm="1">
        <f t="array" ref="AQ48">IFERROR(INDEX($C$1:$C$301,MATCH(0,COUNTIF($AQ$1:AQ47,$C$1:$C$301),0)),"")</f>
        <v/>
      </c>
      <c r="AR48" s="258" t="e">
        <f t="shared" si="14"/>
        <v>#N/A</v>
      </c>
      <c r="AS48" s="258"/>
      <c r="AT48" s="260"/>
      <c r="AU48" s="258"/>
      <c r="AW48" s="242" t="str" cm="1">
        <f t="array" ref="AW48">IFERROR(INDEX('Liste Banque-Enveloppe'!$C$7:$C$206,MATCH(0,COUNTIF(AW$1:AW47,'Liste Banque-Enveloppe'!$C$7:$C$206),0)),"")</f>
        <v/>
      </c>
      <c r="AX48" s="242">
        <f t="shared" si="16"/>
        <v>0</v>
      </c>
      <c r="AY48" s="242">
        <f t="shared" si="17"/>
        <v>201</v>
      </c>
    </row>
    <row r="49" spans="2:51">
      <c r="B49" s="242">
        <f>'Saisie Patrimoine'!B54</f>
        <v>0</v>
      </c>
      <c r="C49" s="242">
        <f t="shared" si="3"/>
        <v>0</v>
      </c>
      <c r="D49" s="242">
        <f t="shared" si="4"/>
        <v>0</v>
      </c>
      <c r="E49" s="242">
        <f>'Saisie Patrimoine'!C54</f>
        <v>0</v>
      </c>
      <c r="G49" s="242">
        <f>'Saisie Patrimoine'!E54</f>
        <v>0</v>
      </c>
      <c r="H49" s="242">
        <f>'Saisie Patrimoine'!F54</f>
        <v>0</v>
      </c>
      <c r="J49" s="242">
        <f>IF(E49=0,0,INDEX('Liste Classe d''actifs'!$A$8:$A$37,MATCH(E49,'Liste Classe d''actifs'!$B$8:$B$37,0)))</f>
        <v>0</v>
      </c>
      <c r="K49" s="242" t="str">
        <f>IF(A49="","",IF(ISERROR(VLOOKUP(B49,'Liste Banque-Enveloppe'!A:D,2,FALSE)),0,VLOOKUP(B49,'Liste Banque-Enveloppe'!A:D,2,FALSE)))</f>
        <v/>
      </c>
      <c r="L49" s="242" t="str">
        <f t="shared" si="5"/>
        <v>00</v>
      </c>
      <c r="M49" s="242">
        <f t="shared" si="6"/>
        <v>0</v>
      </c>
      <c r="N49" s="242">
        <f t="shared" si="7"/>
        <v>0</v>
      </c>
      <c r="O49" s="242">
        <f t="shared" si="8"/>
        <v>0</v>
      </c>
      <c r="P49" s="242">
        <f t="shared" si="9"/>
        <v>0</v>
      </c>
      <c r="R49" s="242" t="str">
        <f t="shared" si="10"/>
        <v>Les autres classes d'actifs</v>
      </c>
      <c r="S49" s="242" t="str">
        <f t="shared" si="11"/>
        <v>Les autres banques</v>
      </c>
      <c r="AN49" s="242" t="str" cm="1">
        <f t="array" ref="AN49">IFERROR(INDEX($D$1:$D$301,MATCH(0,COUNTIF($AN$1:AN48,$D$1:$D$301),0)),"")</f>
        <v/>
      </c>
      <c r="AO49" s="258" t="e">
        <f t="shared" si="13"/>
        <v>#N/A</v>
      </c>
      <c r="AQ49" s="259" t="str" cm="1">
        <f t="array" ref="AQ49">IFERROR(INDEX($C$1:$C$301,MATCH(0,COUNTIF($AQ$1:AQ48,$C$1:$C$301),0)),"")</f>
        <v/>
      </c>
      <c r="AR49" s="258" t="e">
        <f t="shared" si="14"/>
        <v>#N/A</v>
      </c>
      <c r="AS49" s="258"/>
      <c r="AT49" s="260"/>
      <c r="AU49" s="258"/>
      <c r="AW49" s="242" t="str" cm="1">
        <f t="array" ref="AW49">IFERROR(INDEX('Liste Banque-Enveloppe'!$C$7:$C$206,MATCH(0,COUNTIF(AW$1:AW48,'Liste Banque-Enveloppe'!$C$7:$C$206),0)),"")</f>
        <v/>
      </c>
      <c r="AX49" s="242">
        <f t="shared" si="16"/>
        <v>0</v>
      </c>
      <c r="AY49" s="242">
        <f t="shared" si="17"/>
        <v>201</v>
      </c>
    </row>
    <row r="50" spans="2:51">
      <c r="B50" s="242">
        <f>'Saisie Patrimoine'!B55</f>
        <v>0</v>
      </c>
      <c r="C50" s="242">
        <f t="shared" si="3"/>
        <v>0</v>
      </c>
      <c r="D50" s="242">
        <f t="shared" si="4"/>
        <v>0</v>
      </c>
      <c r="E50" s="242">
        <f>'Saisie Patrimoine'!C55</f>
        <v>0</v>
      </c>
      <c r="G50" s="242">
        <f>'Saisie Patrimoine'!E55</f>
        <v>0</v>
      </c>
      <c r="H50" s="242">
        <f>'Saisie Patrimoine'!F55</f>
        <v>0</v>
      </c>
      <c r="J50" s="242">
        <f>IF(E50=0,0,INDEX('Liste Classe d''actifs'!$A$8:$A$37,MATCH(E50,'Liste Classe d''actifs'!$B$8:$B$37,0)))</f>
        <v>0</v>
      </c>
      <c r="K50" s="242" t="str">
        <f>IF(A50="","",IF(ISERROR(VLOOKUP(B50,'Liste Banque-Enveloppe'!A:D,2,FALSE)),0,VLOOKUP(B50,'Liste Banque-Enveloppe'!A:D,2,FALSE)))</f>
        <v/>
      </c>
      <c r="L50" s="242" t="str">
        <f t="shared" si="5"/>
        <v>00</v>
      </c>
      <c r="M50" s="242">
        <f t="shared" si="6"/>
        <v>0</v>
      </c>
      <c r="N50" s="242">
        <f t="shared" si="7"/>
        <v>0</v>
      </c>
      <c r="O50" s="242">
        <f t="shared" si="8"/>
        <v>0</v>
      </c>
      <c r="P50" s="242">
        <f t="shared" si="9"/>
        <v>0</v>
      </c>
      <c r="R50" s="242" t="str">
        <f t="shared" si="10"/>
        <v>Les autres classes d'actifs</v>
      </c>
      <c r="S50" s="242" t="str">
        <f t="shared" si="11"/>
        <v>Les autres banques</v>
      </c>
      <c r="AN50" s="242" t="str" cm="1">
        <f t="array" ref="AN50">IFERROR(INDEX($D$1:$D$301,MATCH(0,COUNTIF($AN$1:AN49,$D$1:$D$301),0)),"")</f>
        <v/>
      </c>
      <c r="AO50" s="258" t="e">
        <f t="shared" si="13"/>
        <v>#N/A</v>
      </c>
      <c r="AQ50" s="259" t="str" cm="1">
        <f t="array" ref="AQ50">IFERROR(INDEX($C$1:$C$301,MATCH(0,COUNTIF($AQ$1:AQ49,$C$1:$C$301),0)),"")</f>
        <v/>
      </c>
      <c r="AR50" s="258" t="e">
        <f t="shared" si="14"/>
        <v>#N/A</v>
      </c>
      <c r="AS50" s="258"/>
      <c r="AT50" s="260"/>
      <c r="AU50" s="258"/>
      <c r="AW50" s="242" t="str" cm="1">
        <f t="array" ref="AW50">IFERROR(INDEX('Liste Banque-Enveloppe'!$C$7:$C$206,MATCH(0,COUNTIF(AW$1:AW49,'Liste Banque-Enveloppe'!$C$7:$C$206),0)),"")</f>
        <v/>
      </c>
      <c r="AX50" s="242">
        <f t="shared" si="16"/>
        <v>0</v>
      </c>
      <c r="AY50" s="242">
        <f t="shared" si="17"/>
        <v>201</v>
      </c>
    </row>
    <row r="51" spans="2:51">
      <c r="B51" s="242">
        <f>'Saisie Patrimoine'!B56</f>
        <v>0</v>
      </c>
      <c r="C51" s="242">
        <f t="shared" si="3"/>
        <v>0</v>
      </c>
      <c r="D51" s="242">
        <f t="shared" si="4"/>
        <v>0</v>
      </c>
      <c r="E51" s="242">
        <f>'Saisie Patrimoine'!C56</f>
        <v>0</v>
      </c>
      <c r="G51" s="242">
        <f>'Saisie Patrimoine'!E56</f>
        <v>0</v>
      </c>
      <c r="H51" s="242">
        <f>'Saisie Patrimoine'!F56</f>
        <v>0</v>
      </c>
      <c r="J51" s="242">
        <f>IF(E51=0,0,INDEX('Liste Classe d''actifs'!$A$8:$A$37,MATCH(E51,'Liste Classe d''actifs'!$B$8:$B$37,0)))</f>
        <v>0</v>
      </c>
      <c r="K51" s="242" t="str">
        <f>IF(A51="","",IF(ISERROR(VLOOKUP(B51,'Liste Banque-Enveloppe'!A:D,2,FALSE)),0,VLOOKUP(B51,'Liste Banque-Enveloppe'!A:D,2,FALSE)))</f>
        <v/>
      </c>
      <c r="L51" s="242" t="str">
        <f t="shared" si="5"/>
        <v>00</v>
      </c>
      <c r="M51" s="242">
        <f t="shared" si="6"/>
        <v>0</v>
      </c>
      <c r="N51" s="242">
        <f t="shared" si="7"/>
        <v>0</v>
      </c>
      <c r="O51" s="242">
        <f t="shared" si="8"/>
        <v>0</v>
      </c>
      <c r="P51" s="242">
        <f t="shared" si="9"/>
        <v>0</v>
      </c>
      <c r="R51" s="242" t="str">
        <f t="shared" si="10"/>
        <v>Les autres classes d'actifs</v>
      </c>
      <c r="S51" s="242" t="str">
        <f t="shared" si="11"/>
        <v>Les autres banques</v>
      </c>
      <c r="AN51" s="242" t="str" cm="1">
        <f t="array" ref="AN51">IFERROR(INDEX($D$1:$D$301,MATCH(0,COUNTIF($AN$1:AN50,$D$1:$D$301),0)),"")</f>
        <v/>
      </c>
      <c r="AO51" s="258" t="e">
        <f t="shared" si="13"/>
        <v>#N/A</v>
      </c>
      <c r="AQ51" s="259" t="str" cm="1">
        <f t="array" ref="AQ51">IFERROR(INDEX($C$1:$C$301,MATCH(0,COUNTIF($AQ$1:AQ50,$C$1:$C$301),0)),"")</f>
        <v/>
      </c>
      <c r="AR51" s="258" t="e">
        <f t="shared" si="14"/>
        <v>#N/A</v>
      </c>
      <c r="AS51" s="258"/>
      <c r="AT51" s="260"/>
      <c r="AU51" s="258"/>
      <c r="AW51" s="242" t="str" cm="1">
        <f t="array" ref="AW51">IFERROR(INDEX('Liste Banque-Enveloppe'!$C$7:$C$206,MATCH(0,COUNTIF(AW$1:AW50,'Liste Banque-Enveloppe'!$C$7:$C$206),0)),"")</f>
        <v/>
      </c>
      <c r="AX51" s="242">
        <f t="shared" si="16"/>
        <v>0</v>
      </c>
      <c r="AY51" s="242">
        <f t="shared" si="17"/>
        <v>201</v>
      </c>
    </row>
    <row r="52" spans="2:51">
      <c r="B52" s="242">
        <f>'Saisie Patrimoine'!B57</f>
        <v>0</v>
      </c>
      <c r="C52" s="242">
        <f t="shared" si="3"/>
        <v>0</v>
      </c>
      <c r="D52" s="242">
        <f t="shared" si="4"/>
        <v>0</v>
      </c>
      <c r="E52" s="242">
        <f>'Saisie Patrimoine'!C57</f>
        <v>0</v>
      </c>
      <c r="G52" s="242">
        <f>'Saisie Patrimoine'!E57</f>
        <v>0</v>
      </c>
      <c r="H52" s="242">
        <f>'Saisie Patrimoine'!F57</f>
        <v>0</v>
      </c>
      <c r="J52" s="242">
        <f>IF(E52=0,0,INDEX('Liste Classe d''actifs'!$A$8:$A$37,MATCH(E52,'Liste Classe d''actifs'!$B$8:$B$37,0)))</f>
        <v>0</v>
      </c>
      <c r="K52" s="242" t="str">
        <f>IF(A52="","",IF(ISERROR(VLOOKUP(B52,'Liste Banque-Enveloppe'!A:D,2,FALSE)),0,VLOOKUP(B52,'Liste Banque-Enveloppe'!A:D,2,FALSE)))</f>
        <v/>
      </c>
      <c r="L52" s="242" t="str">
        <f t="shared" si="5"/>
        <v>00</v>
      </c>
      <c r="M52" s="242">
        <f t="shared" si="6"/>
        <v>0</v>
      </c>
      <c r="N52" s="242">
        <f t="shared" si="7"/>
        <v>0</v>
      </c>
      <c r="O52" s="242">
        <f t="shared" si="8"/>
        <v>0</v>
      </c>
      <c r="P52" s="242">
        <f t="shared" si="9"/>
        <v>0</v>
      </c>
      <c r="R52" s="242" t="str">
        <f t="shared" si="10"/>
        <v>Les autres classes d'actifs</v>
      </c>
      <c r="S52" s="242" t="str">
        <f t="shared" si="11"/>
        <v>Les autres banques</v>
      </c>
      <c r="AN52" s="242" t="str" cm="1">
        <f t="array" ref="AN52">IFERROR(INDEX($D$1:$D$301,MATCH(0,COUNTIF($AN$1:AN51,$D$1:$D$301),0)),"")</f>
        <v/>
      </c>
      <c r="AO52" s="258" t="e">
        <f t="shared" si="13"/>
        <v>#N/A</v>
      </c>
      <c r="AQ52" s="259" t="str" cm="1">
        <f t="array" ref="AQ52">IFERROR(INDEX($C$1:$C$301,MATCH(0,COUNTIF($AQ$1:AQ51,$C$1:$C$301),0)),"")</f>
        <v/>
      </c>
      <c r="AR52" s="258" t="e">
        <f t="shared" si="14"/>
        <v>#N/A</v>
      </c>
      <c r="AS52" s="258"/>
      <c r="AT52" s="260"/>
      <c r="AU52" s="258"/>
      <c r="AW52" s="242" t="str" cm="1">
        <f t="array" ref="AW52">IFERROR(INDEX('Liste Banque-Enveloppe'!$C$7:$C$206,MATCH(0,COUNTIF(AW$1:AW51,'Liste Banque-Enveloppe'!$C$7:$C$206),0)),"")</f>
        <v/>
      </c>
      <c r="AX52" s="242">
        <f t="shared" si="16"/>
        <v>0</v>
      </c>
      <c r="AY52" s="242">
        <f t="shared" si="17"/>
        <v>201</v>
      </c>
    </row>
    <row r="53" spans="2:51">
      <c r="B53" s="242">
        <f>'Saisie Patrimoine'!B58</f>
        <v>0</v>
      </c>
      <c r="C53" s="242">
        <f t="shared" si="3"/>
        <v>0</v>
      </c>
      <c r="D53" s="242">
        <f t="shared" si="4"/>
        <v>0</v>
      </c>
      <c r="E53" s="242">
        <f>'Saisie Patrimoine'!C58</f>
        <v>0</v>
      </c>
      <c r="G53" s="242">
        <f>'Saisie Patrimoine'!E58</f>
        <v>0</v>
      </c>
      <c r="H53" s="242">
        <f>'Saisie Patrimoine'!F58</f>
        <v>0</v>
      </c>
      <c r="J53" s="242">
        <f>IF(E53=0,0,INDEX('Liste Classe d''actifs'!$A$8:$A$37,MATCH(E53,'Liste Classe d''actifs'!$B$8:$B$37,0)))</f>
        <v>0</v>
      </c>
      <c r="K53" s="242" t="str">
        <f>IF(A53="","",IF(ISERROR(VLOOKUP(B53,'Liste Banque-Enveloppe'!A:D,2,FALSE)),0,VLOOKUP(B53,'Liste Banque-Enveloppe'!A:D,2,FALSE)))</f>
        <v/>
      </c>
      <c r="L53" s="242" t="str">
        <f t="shared" si="5"/>
        <v>00</v>
      </c>
      <c r="M53" s="242">
        <f t="shared" si="6"/>
        <v>0</v>
      </c>
      <c r="N53" s="242">
        <f t="shared" si="7"/>
        <v>0</v>
      </c>
      <c r="O53" s="242">
        <f t="shared" si="8"/>
        <v>0</v>
      </c>
      <c r="P53" s="242">
        <f t="shared" si="9"/>
        <v>0</v>
      </c>
      <c r="R53" s="242" t="str">
        <f t="shared" si="10"/>
        <v>Les autres classes d'actifs</v>
      </c>
      <c r="S53" s="242" t="str">
        <f t="shared" si="11"/>
        <v>Les autres banques</v>
      </c>
      <c r="AN53" s="242" t="str" cm="1">
        <f t="array" ref="AN53">IFERROR(INDEX($D$1:$D$301,MATCH(0,COUNTIF($AN$1:AN52,$D$1:$D$301),0)),"")</f>
        <v/>
      </c>
      <c r="AO53" s="258" t="e">
        <f t="shared" si="13"/>
        <v>#N/A</v>
      </c>
      <c r="AQ53" s="259" t="str" cm="1">
        <f t="array" ref="AQ53">IFERROR(INDEX($C$1:$C$301,MATCH(0,COUNTIF($AQ$1:AQ52,$C$1:$C$301),0)),"")</f>
        <v/>
      </c>
      <c r="AR53" s="258" t="e">
        <f t="shared" si="14"/>
        <v>#N/A</v>
      </c>
      <c r="AS53" s="258"/>
      <c r="AT53" s="260"/>
      <c r="AU53" s="258"/>
      <c r="AW53" s="242" t="str" cm="1">
        <f t="array" ref="AW53">IFERROR(INDEX('Liste Banque-Enveloppe'!$C$7:$C$206,MATCH(0,COUNTIF(AW$1:AW52,'Liste Banque-Enveloppe'!$C$7:$C$206),0)),"")</f>
        <v/>
      </c>
      <c r="AX53" s="242">
        <f t="shared" si="16"/>
        <v>0</v>
      </c>
      <c r="AY53" s="242">
        <f t="shared" si="17"/>
        <v>201</v>
      </c>
    </row>
    <row r="54" spans="2:51">
      <c r="B54" s="242">
        <f>'Saisie Patrimoine'!B59</f>
        <v>0</v>
      </c>
      <c r="C54" s="242">
        <f t="shared" si="3"/>
        <v>0</v>
      </c>
      <c r="D54" s="242">
        <f t="shared" si="4"/>
        <v>0</v>
      </c>
      <c r="E54" s="242">
        <f>'Saisie Patrimoine'!C59</f>
        <v>0</v>
      </c>
      <c r="G54" s="242">
        <f>'Saisie Patrimoine'!E59</f>
        <v>0</v>
      </c>
      <c r="H54" s="242">
        <f>'Saisie Patrimoine'!F59</f>
        <v>0</v>
      </c>
      <c r="J54" s="242">
        <f>IF(E54=0,0,INDEX('Liste Classe d''actifs'!$A$8:$A$37,MATCH(E54,'Liste Classe d''actifs'!$B$8:$B$37,0)))</f>
        <v>0</v>
      </c>
      <c r="K54" s="242" t="str">
        <f>IF(A54="","",IF(ISERROR(VLOOKUP(B54,'Liste Banque-Enveloppe'!A:D,2,FALSE)),0,VLOOKUP(B54,'Liste Banque-Enveloppe'!A:D,2,FALSE)))</f>
        <v/>
      </c>
      <c r="L54" s="242" t="str">
        <f t="shared" si="5"/>
        <v>00</v>
      </c>
      <c r="M54" s="242">
        <f t="shared" si="6"/>
        <v>0</v>
      </c>
      <c r="N54" s="242">
        <f t="shared" si="7"/>
        <v>0</v>
      </c>
      <c r="O54" s="242">
        <f t="shared" si="8"/>
        <v>0</v>
      </c>
      <c r="P54" s="242">
        <f t="shared" si="9"/>
        <v>0</v>
      </c>
      <c r="R54" s="242" t="str">
        <f t="shared" si="10"/>
        <v>Les autres classes d'actifs</v>
      </c>
      <c r="S54" s="242" t="str">
        <f t="shared" si="11"/>
        <v>Les autres banques</v>
      </c>
      <c r="AN54" s="242" t="str" cm="1">
        <f t="array" ref="AN54">IFERROR(INDEX($D$1:$D$301,MATCH(0,COUNTIF($AN$1:AN53,$D$1:$D$301),0)),"")</f>
        <v/>
      </c>
      <c r="AO54" s="258" t="e">
        <f t="shared" si="13"/>
        <v>#N/A</v>
      </c>
      <c r="AQ54" s="259" t="str" cm="1">
        <f t="array" ref="AQ54">IFERROR(INDEX($C$1:$C$301,MATCH(0,COUNTIF($AQ$1:AQ53,$C$1:$C$301),0)),"")</f>
        <v/>
      </c>
      <c r="AR54" s="258" t="e">
        <f t="shared" si="14"/>
        <v>#N/A</v>
      </c>
      <c r="AS54" s="258"/>
      <c r="AT54" s="260"/>
      <c r="AU54" s="258"/>
      <c r="AW54" s="242" t="str" cm="1">
        <f t="array" ref="AW54">IFERROR(INDEX('Liste Banque-Enveloppe'!$C$7:$C$206,MATCH(0,COUNTIF(AW$1:AW53,'Liste Banque-Enveloppe'!$C$7:$C$206),0)),"")</f>
        <v/>
      </c>
      <c r="AX54" s="242">
        <f t="shared" si="16"/>
        <v>0</v>
      </c>
      <c r="AY54" s="242">
        <f t="shared" si="17"/>
        <v>201</v>
      </c>
    </row>
    <row r="55" spans="2:51">
      <c r="B55" s="242">
        <f>'Saisie Patrimoine'!B60</f>
        <v>0</v>
      </c>
      <c r="C55" s="242">
        <f t="shared" si="3"/>
        <v>0</v>
      </c>
      <c r="D55" s="242">
        <f t="shared" si="4"/>
        <v>0</v>
      </c>
      <c r="E55" s="242">
        <f>'Saisie Patrimoine'!C60</f>
        <v>0</v>
      </c>
      <c r="G55" s="242">
        <f>'Saisie Patrimoine'!E60</f>
        <v>0</v>
      </c>
      <c r="H55" s="242">
        <f>'Saisie Patrimoine'!F60</f>
        <v>0</v>
      </c>
      <c r="J55" s="242">
        <f>IF(E55=0,0,INDEX('Liste Classe d''actifs'!$A$8:$A$37,MATCH(E55,'Liste Classe d''actifs'!$B$8:$B$37,0)))</f>
        <v>0</v>
      </c>
      <c r="K55" s="242" t="str">
        <f>IF(A55="","",IF(ISERROR(VLOOKUP(B55,'Liste Banque-Enveloppe'!A:D,2,FALSE)),0,VLOOKUP(B55,'Liste Banque-Enveloppe'!A:D,2,FALSE)))</f>
        <v/>
      </c>
      <c r="L55" s="242" t="str">
        <f t="shared" si="5"/>
        <v>00</v>
      </c>
      <c r="M55" s="242">
        <f t="shared" si="6"/>
        <v>0</v>
      </c>
      <c r="N55" s="242">
        <f t="shared" si="7"/>
        <v>0</v>
      </c>
      <c r="O55" s="242">
        <f t="shared" si="8"/>
        <v>0</v>
      </c>
      <c r="P55" s="242">
        <f t="shared" si="9"/>
        <v>0</v>
      </c>
      <c r="R55" s="242" t="str">
        <f t="shared" si="10"/>
        <v>Les autres classes d'actifs</v>
      </c>
      <c r="S55" s="242" t="str">
        <f t="shared" si="11"/>
        <v>Les autres banques</v>
      </c>
      <c r="AN55" s="242" t="str" cm="1">
        <f t="array" ref="AN55">IFERROR(INDEX($D$1:$D$301,MATCH(0,COUNTIF($AN$1:AN54,$D$1:$D$301),0)),"")</f>
        <v/>
      </c>
      <c r="AO55" s="258" t="e">
        <f t="shared" si="13"/>
        <v>#N/A</v>
      </c>
      <c r="AQ55" s="259" t="str" cm="1">
        <f t="array" ref="AQ55">IFERROR(INDEX($C$1:$C$301,MATCH(0,COUNTIF($AQ$1:AQ54,$C$1:$C$301),0)),"")</f>
        <v/>
      </c>
      <c r="AR55" s="258" t="e">
        <f t="shared" si="14"/>
        <v>#N/A</v>
      </c>
      <c r="AS55" s="258"/>
      <c r="AT55" s="260"/>
      <c r="AU55" s="258"/>
      <c r="AW55" s="242" t="str" cm="1">
        <f t="array" ref="AW55">IFERROR(INDEX('Liste Banque-Enveloppe'!$C$7:$C$206,MATCH(0,COUNTIF(AW$1:AW54,'Liste Banque-Enveloppe'!$C$7:$C$206),0)),"")</f>
        <v/>
      </c>
      <c r="AX55" s="242">
        <f t="shared" si="16"/>
        <v>0</v>
      </c>
      <c r="AY55" s="242">
        <f t="shared" si="17"/>
        <v>201</v>
      </c>
    </row>
    <row r="56" spans="2:51">
      <c r="B56" s="242">
        <f>'Saisie Patrimoine'!B61</f>
        <v>0</v>
      </c>
      <c r="C56" s="242">
        <f t="shared" si="3"/>
        <v>0</v>
      </c>
      <c r="D56" s="242">
        <f t="shared" si="4"/>
        <v>0</v>
      </c>
      <c r="E56" s="242">
        <f>'Saisie Patrimoine'!C61</f>
        <v>0</v>
      </c>
      <c r="G56" s="242">
        <f>'Saisie Patrimoine'!E61</f>
        <v>0</v>
      </c>
      <c r="H56" s="242">
        <f>'Saisie Patrimoine'!F61</f>
        <v>0</v>
      </c>
      <c r="J56" s="242">
        <f>IF(E56=0,0,INDEX('Liste Classe d''actifs'!$A$8:$A$37,MATCH(E56,'Liste Classe d''actifs'!$B$8:$B$37,0)))</f>
        <v>0</v>
      </c>
      <c r="K56" s="242" t="str">
        <f>IF(A56="","",IF(ISERROR(VLOOKUP(B56,'Liste Banque-Enveloppe'!A:D,2,FALSE)),0,VLOOKUP(B56,'Liste Banque-Enveloppe'!A:D,2,FALSE)))</f>
        <v/>
      </c>
      <c r="L56" s="242" t="str">
        <f t="shared" si="5"/>
        <v>00</v>
      </c>
      <c r="M56" s="242">
        <f t="shared" si="6"/>
        <v>0</v>
      </c>
      <c r="N56" s="242">
        <f t="shared" si="7"/>
        <v>0</v>
      </c>
      <c r="O56" s="242">
        <f t="shared" si="8"/>
        <v>0</v>
      </c>
      <c r="P56" s="242">
        <f t="shared" si="9"/>
        <v>0</v>
      </c>
      <c r="R56" s="242" t="str">
        <f t="shared" si="10"/>
        <v>Les autres classes d'actifs</v>
      </c>
      <c r="S56" s="242" t="str">
        <f t="shared" si="11"/>
        <v>Les autres banques</v>
      </c>
      <c r="AN56" s="242" t="str" cm="1">
        <f t="array" ref="AN56">IFERROR(INDEX($D$1:$D$301,MATCH(0,COUNTIF($AN$1:AN55,$D$1:$D$301),0)),"")</f>
        <v/>
      </c>
      <c r="AO56" s="258" t="e">
        <f t="shared" si="13"/>
        <v>#N/A</v>
      </c>
      <c r="AQ56" s="259" t="str" cm="1">
        <f t="array" ref="AQ56">IFERROR(INDEX($C$1:$C$301,MATCH(0,COUNTIF($AQ$1:AQ55,$C$1:$C$301),0)),"")</f>
        <v/>
      </c>
      <c r="AR56" s="258" t="e">
        <f t="shared" si="14"/>
        <v>#N/A</v>
      </c>
      <c r="AS56" s="258"/>
      <c r="AT56" s="260"/>
      <c r="AU56" s="258"/>
      <c r="AW56" s="242" t="str" cm="1">
        <f t="array" ref="AW56">IFERROR(INDEX('Liste Banque-Enveloppe'!$C$7:$C$206,MATCH(0,COUNTIF(AW$1:AW55,'Liste Banque-Enveloppe'!$C$7:$C$206),0)),"")</f>
        <v/>
      </c>
      <c r="AX56" s="242">
        <f t="shared" si="16"/>
        <v>0</v>
      </c>
      <c r="AY56" s="242">
        <f t="shared" si="17"/>
        <v>201</v>
      </c>
    </row>
    <row r="57" spans="2:51">
      <c r="B57" s="242">
        <f>'Saisie Patrimoine'!B62</f>
        <v>0</v>
      </c>
      <c r="C57" s="242">
        <f t="shared" si="3"/>
        <v>0</v>
      </c>
      <c r="D57" s="242">
        <f t="shared" si="4"/>
        <v>0</v>
      </c>
      <c r="E57" s="242">
        <f>'Saisie Patrimoine'!C62</f>
        <v>0</v>
      </c>
      <c r="G57" s="242">
        <f>'Saisie Patrimoine'!E62</f>
        <v>0</v>
      </c>
      <c r="H57" s="242">
        <f>'Saisie Patrimoine'!F62</f>
        <v>0</v>
      </c>
      <c r="J57" s="242">
        <f>IF(E57=0,0,INDEX('Liste Classe d''actifs'!$A$8:$A$37,MATCH(E57,'Liste Classe d''actifs'!$B$8:$B$37,0)))</f>
        <v>0</v>
      </c>
      <c r="K57" s="242" t="str">
        <f>IF(A57="","",IF(ISERROR(VLOOKUP(B57,'Liste Banque-Enveloppe'!A:D,2,FALSE)),0,VLOOKUP(B57,'Liste Banque-Enveloppe'!A:D,2,FALSE)))</f>
        <v/>
      </c>
      <c r="L57" s="242" t="str">
        <f t="shared" si="5"/>
        <v>00</v>
      </c>
      <c r="M57" s="242">
        <f t="shared" si="6"/>
        <v>0</v>
      </c>
      <c r="N57" s="242">
        <f t="shared" si="7"/>
        <v>0</v>
      </c>
      <c r="O57" s="242">
        <f t="shared" si="8"/>
        <v>0</v>
      </c>
      <c r="P57" s="242">
        <f t="shared" si="9"/>
        <v>0</v>
      </c>
      <c r="R57" s="242" t="str">
        <f t="shared" si="10"/>
        <v>Les autres classes d'actifs</v>
      </c>
      <c r="S57" s="242" t="str">
        <f t="shared" si="11"/>
        <v>Les autres banques</v>
      </c>
      <c r="AN57" s="242" t="str" cm="1">
        <f t="array" ref="AN57">IFERROR(INDEX($D$1:$D$301,MATCH(0,COUNTIF($AN$1:AN56,$D$1:$D$301),0)),"")</f>
        <v/>
      </c>
      <c r="AO57" s="258" t="e">
        <f t="shared" si="13"/>
        <v>#N/A</v>
      </c>
      <c r="AQ57" s="259" t="str" cm="1">
        <f t="array" ref="AQ57">IFERROR(INDEX($C$1:$C$301,MATCH(0,COUNTIF($AQ$1:AQ56,$C$1:$C$301),0)),"")</f>
        <v/>
      </c>
      <c r="AR57" s="258" t="e">
        <f t="shared" si="14"/>
        <v>#N/A</v>
      </c>
      <c r="AS57" s="258"/>
      <c r="AT57" s="260"/>
      <c r="AU57" s="258"/>
      <c r="AW57" s="242" t="str" cm="1">
        <f t="array" ref="AW57">IFERROR(INDEX('Liste Banque-Enveloppe'!$C$7:$C$206,MATCH(0,COUNTIF(AW$1:AW56,'Liste Banque-Enveloppe'!$C$7:$C$206),0)),"")</f>
        <v/>
      </c>
      <c r="AX57" s="242">
        <f t="shared" si="16"/>
        <v>0</v>
      </c>
      <c r="AY57" s="242">
        <f t="shared" si="17"/>
        <v>201</v>
      </c>
    </row>
    <row r="58" spans="2:51">
      <c r="B58" s="242">
        <f>'Saisie Patrimoine'!B63</f>
        <v>0</v>
      </c>
      <c r="C58" s="242">
        <f t="shared" si="3"/>
        <v>0</v>
      </c>
      <c r="D58" s="242">
        <f t="shared" si="4"/>
        <v>0</v>
      </c>
      <c r="E58" s="242">
        <f>'Saisie Patrimoine'!C63</f>
        <v>0</v>
      </c>
      <c r="G58" s="242">
        <f>'Saisie Patrimoine'!E63</f>
        <v>0</v>
      </c>
      <c r="H58" s="242">
        <f>'Saisie Patrimoine'!F63</f>
        <v>0</v>
      </c>
      <c r="J58" s="242">
        <f>IF(E58=0,0,INDEX('Liste Classe d''actifs'!$A$8:$A$37,MATCH(E58,'Liste Classe d''actifs'!$B$8:$B$37,0)))</f>
        <v>0</v>
      </c>
      <c r="K58" s="242" t="str">
        <f>IF(A58="","",IF(ISERROR(VLOOKUP(B58,'Liste Banque-Enveloppe'!A:D,2,FALSE)),0,VLOOKUP(B58,'Liste Banque-Enveloppe'!A:D,2,FALSE)))</f>
        <v/>
      </c>
      <c r="L58" s="242" t="str">
        <f t="shared" si="5"/>
        <v>00</v>
      </c>
      <c r="M58" s="242">
        <f t="shared" si="6"/>
        <v>0</v>
      </c>
      <c r="N58" s="242">
        <f t="shared" si="7"/>
        <v>0</v>
      </c>
      <c r="O58" s="242">
        <f t="shared" si="8"/>
        <v>0</v>
      </c>
      <c r="P58" s="242">
        <f t="shared" si="9"/>
        <v>0</v>
      </c>
      <c r="R58" s="242" t="str">
        <f t="shared" si="10"/>
        <v>Les autres classes d'actifs</v>
      </c>
      <c r="S58" s="242" t="str">
        <f t="shared" si="11"/>
        <v>Les autres banques</v>
      </c>
      <c r="AN58" s="242" t="str" cm="1">
        <f t="array" ref="AN58">IFERROR(INDEX($D$1:$D$301,MATCH(0,COUNTIF($AN$1:AN57,$D$1:$D$301),0)),"")</f>
        <v/>
      </c>
      <c r="AO58" s="258" t="e">
        <f t="shared" si="13"/>
        <v>#N/A</v>
      </c>
      <c r="AQ58" s="259" t="str" cm="1">
        <f t="array" ref="AQ58">IFERROR(INDEX($C$1:$C$301,MATCH(0,COUNTIF($AQ$1:AQ57,$C$1:$C$301),0)),"")</f>
        <v/>
      </c>
      <c r="AR58" s="258" t="e">
        <f t="shared" si="14"/>
        <v>#N/A</v>
      </c>
      <c r="AS58" s="258"/>
      <c r="AT58" s="260"/>
      <c r="AU58" s="258"/>
      <c r="AW58" s="242" t="str" cm="1">
        <f t="array" ref="AW58">IFERROR(INDEX('Liste Banque-Enveloppe'!$C$7:$C$206,MATCH(0,COUNTIF(AW$1:AW57,'Liste Banque-Enveloppe'!$C$7:$C$206),0)),"")</f>
        <v/>
      </c>
      <c r="AX58" s="242">
        <f t="shared" si="16"/>
        <v>0</v>
      </c>
      <c r="AY58" s="242">
        <f t="shared" si="17"/>
        <v>201</v>
      </c>
    </row>
    <row r="59" spans="2:51">
      <c r="B59" s="242">
        <f>'Saisie Patrimoine'!B64</f>
        <v>0</v>
      </c>
      <c r="C59" s="242">
        <f t="shared" si="3"/>
        <v>0</v>
      </c>
      <c r="D59" s="242">
        <f t="shared" si="4"/>
        <v>0</v>
      </c>
      <c r="E59" s="242">
        <f>'Saisie Patrimoine'!C64</f>
        <v>0</v>
      </c>
      <c r="G59" s="242">
        <f>'Saisie Patrimoine'!E64</f>
        <v>0</v>
      </c>
      <c r="H59" s="242">
        <f>'Saisie Patrimoine'!F64</f>
        <v>0</v>
      </c>
      <c r="J59" s="242">
        <f>IF(E59=0,0,INDEX('Liste Classe d''actifs'!$A$8:$A$37,MATCH(E59,'Liste Classe d''actifs'!$B$8:$B$37,0)))</f>
        <v>0</v>
      </c>
      <c r="K59" s="242" t="str">
        <f>IF(A59="","",IF(ISERROR(VLOOKUP(B59,'Liste Banque-Enveloppe'!A:D,2,FALSE)),0,VLOOKUP(B59,'Liste Banque-Enveloppe'!A:D,2,FALSE)))</f>
        <v/>
      </c>
      <c r="L59" s="242" t="str">
        <f t="shared" si="5"/>
        <v>00</v>
      </c>
      <c r="M59" s="242">
        <f t="shared" si="6"/>
        <v>0</v>
      </c>
      <c r="N59" s="242">
        <f t="shared" si="7"/>
        <v>0</v>
      </c>
      <c r="O59" s="242">
        <f t="shared" si="8"/>
        <v>0</v>
      </c>
      <c r="P59" s="242">
        <f t="shared" si="9"/>
        <v>0</v>
      </c>
      <c r="R59" s="242" t="str">
        <f t="shared" si="10"/>
        <v>Les autres classes d'actifs</v>
      </c>
      <c r="S59" s="242" t="str">
        <f t="shared" si="11"/>
        <v>Les autres banques</v>
      </c>
      <c r="AN59" s="242" t="str" cm="1">
        <f t="array" ref="AN59">IFERROR(INDEX($D$1:$D$301,MATCH(0,COUNTIF($AN$1:AN58,$D$1:$D$301),0)),"")</f>
        <v/>
      </c>
      <c r="AO59" s="258" t="e">
        <f t="shared" si="13"/>
        <v>#N/A</v>
      </c>
      <c r="AQ59" s="259" t="str" cm="1">
        <f t="array" ref="AQ59">IFERROR(INDEX($C$1:$C$301,MATCH(0,COUNTIF($AQ$1:AQ58,$C$1:$C$301),0)),"")</f>
        <v/>
      </c>
      <c r="AR59" s="258" t="e">
        <f t="shared" si="14"/>
        <v>#N/A</v>
      </c>
      <c r="AS59" s="258"/>
      <c r="AT59" s="260"/>
      <c r="AU59" s="258"/>
      <c r="AW59" s="242" t="str" cm="1">
        <f t="array" ref="AW59">IFERROR(INDEX('Liste Banque-Enveloppe'!$C$7:$C$206,MATCH(0,COUNTIF(AW$1:AW58,'Liste Banque-Enveloppe'!$C$7:$C$206),0)),"")</f>
        <v/>
      </c>
      <c r="AX59" s="242">
        <f t="shared" si="16"/>
        <v>0</v>
      </c>
      <c r="AY59" s="242">
        <f t="shared" si="17"/>
        <v>201</v>
      </c>
    </row>
    <row r="60" spans="2:51">
      <c r="B60" s="242">
        <f>'Saisie Patrimoine'!B65</f>
        <v>0</v>
      </c>
      <c r="C60" s="242">
        <f t="shared" si="3"/>
        <v>0</v>
      </c>
      <c r="D60" s="242">
        <f t="shared" si="4"/>
        <v>0</v>
      </c>
      <c r="E60" s="242">
        <f>'Saisie Patrimoine'!C65</f>
        <v>0</v>
      </c>
      <c r="G60" s="242">
        <f>'Saisie Patrimoine'!E65</f>
        <v>0</v>
      </c>
      <c r="H60" s="242">
        <f>'Saisie Patrimoine'!F65</f>
        <v>0</v>
      </c>
      <c r="J60" s="242">
        <f>IF(E60=0,0,INDEX('Liste Classe d''actifs'!$A$8:$A$37,MATCH(E60,'Liste Classe d''actifs'!$B$8:$B$37,0)))</f>
        <v>0</v>
      </c>
      <c r="K60" s="242" t="str">
        <f>IF(A60="","",IF(ISERROR(VLOOKUP(B60,'Liste Banque-Enveloppe'!A:D,2,FALSE)),0,VLOOKUP(B60,'Liste Banque-Enveloppe'!A:D,2,FALSE)))</f>
        <v/>
      </c>
      <c r="L60" s="242" t="str">
        <f t="shared" si="5"/>
        <v>00</v>
      </c>
      <c r="M60" s="242">
        <f t="shared" si="6"/>
        <v>0</v>
      </c>
      <c r="N60" s="242">
        <f t="shared" si="7"/>
        <v>0</v>
      </c>
      <c r="O60" s="242">
        <f t="shared" si="8"/>
        <v>0</v>
      </c>
      <c r="P60" s="242">
        <f t="shared" si="9"/>
        <v>0</v>
      </c>
      <c r="R60" s="242" t="str">
        <f t="shared" si="10"/>
        <v>Les autres classes d'actifs</v>
      </c>
      <c r="S60" s="242" t="str">
        <f t="shared" si="11"/>
        <v>Les autres banques</v>
      </c>
      <c r="AN60" s="242" t="str" cm="1">
        <f t="array" ref="AN60">IFERROR(INDEX($D$1:$D$301,MATCH(0,COUNTIF($AN$1:AN59,$D$1:$D$301),0)),"")</f>
        <v/>
      </c>
      <c r="AO60" s="258" t="e">
        <f t="shared" si="13"/>
        <v>#N/A</v>
      </c>
      <c r="AQ60" s="259" t="str" cm="1">
        <f t="array" ref="AQ60">IFERROR(INDEX($C$1:$C$301,MATCH(0,COUNTIF($AQ$1:AQ59,$C$1:$C$301),0)),"")</f>
        <v/>
      </c>
      <c r="AR60" s="258" t="e">
        <f t="shared" si="14"/>
        <v>#N/A</v>
      </c>
      <c r="AS60" s="258"/>
      <c r="AT60" s="260"/>
      <c r="AU60" s="258"/>
      <c r="AW60" s="242" t="str" cm="1">
        <f t="array" ref="AW60">IFERROR(INDEX('Liste Banque-Enveloppe'!$C$7:$C$206,MATCH(0,COUNTIF(AW$1:AW59,'Liste Banque-Enveloppe'!$C$7:$C$206),0)),"")</f>
        <v/>
      </c>
      <c r="AX60" s="242">
        <f t="shared" si="16"/>
        <v>0</v>
      </c>
      <c r="AY60" s="242">
        <f t="shared" si="17"/>
        <v>201</v>
      </c>
    </row>
    <row r="61" spans="2:51">
      <c r="B61" s="242">
        <f>'Saisie Patrimoine'!B66</f>
        <v>0</v>
      </c>
      <c r="C61" s="242">
        <f t="shared" si="3"/>
        <v>0</v>
      </c>
      <c r="D61" s="242">
        <f t="shared" si="4"/>
        <v>0</v>
      </c>
      <c r="E61" s="242">
        <f>'Saisie Patrimoine'!C66</f>
        <v>0</v>
      </c>
      <c r="G61" s="242">
        <f>'Saisie Patrimoine'!E66</f>
        <v>0</v>
      </c>
      <c r="H61" s="242">
        <f>'Saisie Patrimoine'!F66</f>
        <v>0</v>
      </c>
      <c r="J61" s="242">
        <f>IF(E61=0,0,INDEX('Liste Classe d''actifs'!$A$8:$A$37,MATCH(E61,'Liste Classe d''actifs'!$B$8:$B$37,0)))</f>
        <v>0</v>
      </c>
      <c r="K61" s="242" t="str">
        <f>IF(A61="","",IF(ISERROR(VLOOKUP(B61,'Liste Banque-Enveloppe'!A:D,2,FALSE)),0,VLOOKUP(B61,'Liste Banque-Enveloppe'!A:D,2,FALSE)))</f>
        <v/>
      </c>
      <c r="L61" s="242" t="str">
        <f t="shared" si="5"/>
        <v>00</v>
      </c>
      <c r="M61" s="242">
        <f t="shared" si="6"/>
        <v>0</v>
      </c>
      <c r="N61" s="242">
        <f t="shared" si="7"/>
        <v>0</v>
      </c>
      <c r="O61" s="242">
        <f t="shared" si="8"/>
        <v>0</v>
      </c>
      <c r="P61" s="242">
        <f t="shared" si="9"/>
        <v>0</v>
      </c>
      <c r="R61" s="242" t="str">
        <f t="shared" si="10"/>
        <v>Les autres classes d'actifs</v>
      </c>
      <c r="S61" s="242" t="str">
        <f t="shared" si="11"/>
        <v>Les autres banques</v>
      </c>
      <c r="AN61" s="242" t="str" cm="1">
        <f t="array" ref="AN61">IFERROR(INDEX($D$1:$D$301,MATCH(0,COUNTIF($AN$1:AN60,$D$1:$D$301),0)),"")</f>
        <v/>
      </c>
      <c r="AO61" s="258" t="e">
        <f t="shared" si="13"/>
        <v>#N/A</v>
      </c>
      <c r="AQ61" s="259" t="str" cm="1">
        <f t="array" ref="AQ61">IFERROR(INDEX($C$1:$C$301,MATCH(0,COUNTIF($AQ$1:AQ60,$C$1:$C$301),0)),"")</f>
        <v/>
      </c>
      <c r="AR61" s="258" t="e">
        <f t="shared" si="14"/>
        <v>#N/A</v>
      </c>
      <c r="AS61" s="258"/>
      <c r="AT61" s="260"/>
      <c r="AU61" s="258"/>
      <c r="AW61" s="242" t="str" cm="1">
        <f t="array" ref="AW61">IFERROR(INDEX('Liste Banque-Enveloppe'!$C$7:$C$206,MATCH(0,COUNTIF(AW$1:AW60,'Liste Banque-Enveloppe'!$C$7:$C$206),0)),"")</f>
        <v/>
      </c>
      <c r="AX61" s="242">
        <f t="shared" si="16"/>
        <v>0</v>
      </c>
      <c r="AY61" s="242">
        <f t="shared" si="17"/>
        <v>201</v>
      </c>
    </row>
    <row r="62" spans="2:51">
      <c r="B62" s="242">
        <f>'Saisie Patrimoine'!B67</f>
        <v>0</v>
      </c>
      <c r="C62" s="242">
        <f t="shared" si="3"/>
        <v>0</v>
      </c>
      <c r="D62" s="242">
        <f t="shared" si="4"/>
        <v>0</v>
      </c>
      <c r="E62" s="242">
        <f>'Saisie Patrimoine'!C67</f>
        <v>0</v>
      </c>
      <c r="G62" s="242">
        <f>'Saisie Patrimoine'!E67</f>
        <v>0</v>
      </c>
      <c r="H62" s="242">
        <f>'Saisie Patrimoine'!F67</f>
        <v>0</v>
      </c>
      <c r="J62" s="242">
        <f>IF(E62=0,0,INDEX('Liste Classe d''actifs'!$A$8:$A$37,MATCH(E62,'Liste Classe d''actifs'!$B$8:$B$37,0)))</f>
        <v>0</v>
      </c>
      <c r="K62" s="242" t="str">
        <f>IF(A62="","",IF(ISERROR(VLOOKUP(B62,'Liste Banque-Enveloppe'!A:D,2,FALSE)),0,VLOOKUP(B62,'Liste Banque-Enveloppe'!A:D,2,FALSE)))</f>
        <v/>
      </c>
      <c r="L62" s="242" t="str">
        <f t="shared" si="5"/>
        <v>00</v>
      </c>
      <c r="M62" s="242">
        <f t="shared" si="6"/>
        <v>0</v>
      </c>
      <c r="N62" s="242">
        <f t="shared" si="7"/>
        <v>0</v>
      </c>
      <c r="O62" s="242">
        <f t="shared" si="8"/>
        <v>0</v>
      </c>
      <c r="P62" s="242">
        <f t="shared" si="9"/>
        <v>0</v>
      </c>
      <c r="R62" s="242" t="str">
        <f t="shared" si="10"/>
        <v>Les autres classes d'actifs</v>
      </c>
      <c r="S62" s="242" t="str">
        <f t="shared" si="11"/>
        <v>Les autres banques</v>
      </c>
      <c r="AN62" s="242" t="str" cm="1">
        <f t="array" ref="AN62">IFERROR(INDEX($D$1:$D$301,MATCH(0,COUNTIF($AN$1:AN61,$D$1:$D$301),0)),"")</f>
        <v/>
      </c>
      <c r="AO62" s="258" t="e">
        <f t="shared" si="13"/>
        <v>#N/A</v>
      </c>
      <c r="AQ62" s="259" t="str" cm="1">
        <f t="array" ref="AQ62">IFERROR(INDEX($C$1:$C$301,MATCH(0,COUNTIF($AQ$1:AQ61,$C$1:$C$301),0)),"")</f>
        <v/>
      </c>
      <c r="AR62" s="258" t="e">
        <f t="shared" si="14"/>
        <v>#N/A</v>
      </c>
      <c r="AS62" s="258"/>
      <c r="AT62" s="260"/>
      <c r="AU62" s="258"/>
      <c r="AW62" s="242" t="str" cm="1">
        <f t="array" ref="AW62">IFERROR(INDEX('Liste Banque-Enveloppe'!$C$7:$C$206,MATCH(0,COUNTIF(AW$1:AW61,'Liste Banque-Enveloppe'!$C$7:$C$206),0)),"")</f>
        <v/>
      </c>
      <c r="AX62" s="242">
        <f t="shared" si="16"/>
        <v>0</v>
      </c>
      <c r="AY62" s="242">
        <f t="shared" si="17"/>
        <v>201</v>
      </c>
    </row>
    <row r="63" spans="2:51">
      <c r="B63" s="242">
        <f>'Saisie Patrimoine'!B68</f>
        <v>0</v>
      </c>
      <c r="C63" s="242">
        <f t="shared" si="3"/>
        <v>0</v>
      </c>
      <c r="D63" s="242">
        <f t="shared" si="4"/>
        <v>0</v>
      </c>
      <c r="E63" s="242">
        <f>'Saisie Patrimoine'!C68</f>
        <v>0</v>
      </c>
      <c r="G63" s="242">
        <f>'Saisie Patrimoine'!E68</f>
        <v>0</v>
      </c>
      <c r="H63" s="242">
        <f>'Saisie Patrimoine'!F68</f>
        <v>0</v>
      </c>
      <c r="J63" s="242">
        <f>IF(E63=0,0,INDEX('Liste Classe d''actifs'!$A$8:$A$37,MATCH(E63,'Liste Classe d''actifs'!$B$8:$B$37,0)))</f>
        <v>0</v>
      </c>
      <c r="K63" s="242" t="str">
        <f>IF(A63="","",IF(ISERROR(VLOOKUP(B63,'Liste Banque-Enveloppe'!A:D,2,FALSE)),0,VLOOKUP(B63,'Liste Banque-Enveloppe'!A:D,2,FALSE)))</f>
        <v/>
      </c>
      <c r="L63" s="242" t="str">
        <f t="shared" si="5"/>
        <v>00</v>
      </c>
      <c r="M63" s="242">
        <f t="shared" si="6"/>
        <v>0</v>
      </c>
      <c r="N63" s="242">
        <f t="shared" si="7"/>
        <v>0</v>
      </c>
      <c r="O63" s="242">
        <f t="shared" si="8"/>
        <v>0</v>
      </c>
      <c r="P63" s="242">
        <f t="shared" si="9"/>
        <v>0</v>
      </c>
      <c r="R63" s="242" t="str">
        <f t="shared" si="10"/>
        <v>Les autres classes d'actifs</v>
      </c>
      <c r="S63" s="242" t="str">
        <f t="shared" si="11"/>
        <v>Les autres banques</v>
      </c>
      <c r="AN63" s="242" t="str" cm="1">
        <f t="array" ref="AN63">IFERROR(INDEX($D$1:$D$301,MATCH(0,COUNTIF($AN$1:AN62,$D$1:$D$301),0)),"")</f>
        <v/>
      </c>
      <c r="AO63" s="258" t="e">
        <f t="shared" si="13"/>
        <v>#N/A</v>
      </c>
      <c r="AQ63" s="259" t="str" cm="1">
        <f t="array" ref="AQ63">IFERROR(INDEX($C$1:$C$301,MATCH(0,COUNTIF($AQ$1:AQ62,$C$1:$C$301),0)),"")</f>
        <v/>
      </c>
      <c r="AR63" s="258" t="e">
        <f t="shared" si="14"/>
        <v>#N/A</v>
      </c>
      <c r="AS63" s="258"/>
      <c r="AT63" s="260"/>
      <c r="AU63" s="258"/>
      <c r="AW63" s="242" t="str" cm="1">
        <f t="array" ref="AW63">IFERROR(INDEX('Liste Banque-Enveloppe'!$C$7:$C$206,MATCH(0,COUNTIF(AW$1:AW62,'Liste Banque-Enveloppe'!$C$7:$C$206),0)),"")</f>
        <v/>
      </c>
      <c r="AX63" s="242">
        <f t="shared" si="16"/>
        <v>0</v>
      </c>
      <c r="AY63" s="242">
        <f t="shared" si="17"/>
        <v>201</v>
      </c>
    </row>
    <row r="64" spans="2:51">
      <c r="B64" s="242">
        <f>'Saisie Patrimoine'!B69</f>
        <v>0</v>
      </c>
      <c r="C64" s="242">
        <f t="shared" si="3"/>
        <v>0</v>
      </c>
      <c r="D64" s="242">
        <f t="shared" si="4"/>
        <v>0</v>
      </c>
      <c r="E64" s="242">
        <f>'Saisie Patrimoine'!C69</f>
        <v>0</v>
      </c>
      <c r="G64" s="242">
        <f>'Saisie Patrimoine'!E69</f>
        <v>0</v>
      </c>
      <c r="H64" s="242">
        <f>'Saisie Patrimoine'!F69</f>
        <v>0</v>
      </c>
      <c r="J64" s="242">
        <f>IF(E64=0,0,INDEX('Liste Classe d''actifs'!$A$8:$A$37,MATCH(E64,'Liste Classe d''actifs'!$B$8:$B$37,0)))</f>
        <v>0</v>
      </c>
      <c r="K64" s="242" t="str">
        <f>IF(A64="","",IF(ISERROR(VLOOKUP(B64,'Liste Banque-Enveloppe'!A:D,2,FALSE)),0,VLOOKUP(B64,'Liste Banque-Enveloppe'!A:D,2,FALSE)))</f>
        <v/>
      </c>
      <c r="L64" s="242" t="str">
        <f t="shared" si="5"/>
        <v>00</v>
      </c>
      <c r="M64" s="242">
        <f t="shared" si="6"/>
        <v>0</v>
      </c>
      <c r="N64" s="242">
        <f t="shared" si="7"/>
        <v>0</v>
      </c>
      <c r="O64" s="242">
        <f t="shared" si="8"/>
        <v>0</v>
      </c>
      <c r="P64" s="242">
        <f t="shared" si="9"/>
        <v>0</v>
      </c>
      <c r="R64" s="242" t="str">
        <f t="shared" si="10"/>
        <v>Les autres classes d'actifs</v>
      </c>
      <c r="S64" s="242" t="str">
        <f t="shared" si="11"/>
        <v>Les autres banques</v>
      </c>
      <c r="AN64" s="242" t="str" cm="1">
        <f t="array" ref="AN64">IFERROR(INDEX($D$1:$D$301,MATCH(0,COUNTIF($AN$1:AN63,$D$1:$D$301),0)),"")</f>
        <v/>
      </c>
      <c r="AO64" s="258" t="e">
        <f t="shared" si="13"/>
        <v>#N/A</v>
      </c>
      <c r="AQ64" s="259" t="str" cm="1">
        <f t="array" ref="AQ64">IFERROR(INDEX($C$1:$C$301,MATCH(0,COUNTIF($AQ$1:AQ63,$C$1:$C$301),0)),"")</f>
        <v/>
      </c>
      <c r="AR64" s="258" t="e">
        <f t="shared" si="14"/>
        <v>#N/A</v>
      </c>
      <c r="AS64" s="258"/>
      <c r="AT64" s="260"/>
      <c r="AU64" s="258"/>
      <c r="AW64" s="242" t="str" cm="1">
        <f t="array" ref="AW64">IFERROR(INDEX('Liste Banque-Enveloppe'!$C$7:$C$206,MATCH(0,COUNTIF(AW$1:AW63,'Liste Banque-Enveloppe'!$C$7:$C$206),0)),"")</f>
        <v/>
      </c>
      <c r="AX64" s="242">
        <f t="shared" si="16"/>
        <v>0</v>
      </c>
      <c r="AY64" s="242">
        <f t="shared" si="17"/>
        <v>201</v>
      </c>
    </row>
    <row r="65" spans="2:51">
      <c r="B65" s="242">
        <f>'Saisie Patrimoine'!B70</f>
        <v>0</v>
      </c>
      <c r="C65" s="242">
        <f t="shared" si="3"/>
        <v>0</v>
      </c>
      <c r="D65" s="242">
        <f t="shared" si="4"/>
        <v>0</v>
      </c>
      <c r="E65" s="242">
        <f>'Saisie Patrimoine'!C70</f>
        <v>0</v>
      </c>
      <c r="G65" s="242">
        <f>'Saisie Patrimoine'!E70</f>
        <v>0</v>
      </c>
      <c r="H65" s="242">
        <f>'Saisie Patrimoine'!F70</f>
        <v>0</v>
      </c>
      <c r="J65" s="242">
        <f>IF(E65=0,0,INDEX('Liste Classe d''actifs'!$A$8:$A$37,MATCH(E65,'Liste Classe d''actifs'!$B$8:$B$37,0)))</f>
        <v>0</v>
      </c>
      <c r="K65" s="242" t="str">
        <f>IF(A65="","",IF(ISERROR(VLOOKUP(B65,'Liste Banque-Enveloppe'!A:D,2,FALSE)),0,VLOOKUP(B65,'Liste Banque-Enveloppe'!A:D,2,FALSE)))</f>
        <v/>
      </c>
      <c r="L65" s="242" t="str">
        <f t="shared" si="5"/>
        <v>00</v>
      </c>
      <c r="M65" s="242">
        <f t="shared" si="6"/>
        <v>0</v>
      </c>
      <c r="N65" s="242">
        <f t="shared" si="7"/>
        <v>0</v>
      </c>
      <c r="O65" s="242">
        <f t="shared" si="8"/>
        <v>0</v>
      </c>
      <c r="P65" s="242">
        <f t="shared" si="9"/>
        <v>0</v>
      </c>
      <c r="R65" s="242" t="str">
        <f t="shared" si="10"/>
        <v>Les autres classes d'actifs</v>
      </c>
      <c r="S65" s="242" t="str">
        <f t="shared" si="11"/>
        <v>Les autres banques</v>
      </c>
      <c r="AN65" s="242" t="str" cm="1">
        <f t="array" ref="AN65">IFERROR(INDEX($D$1:$D$301,MATCH(0,COUNTIF($AN$1:AN64,$D$1:$D$301),0)),"")</f>
        <v/>
      </c>
      <c r="AO65" s="258" t="e">
        <f t="shared" si="13"/>
        <v>#N/A</v>
      </c>
      <c r="AQ65" s="259" t="str" cm="1">
        <f t="array" ref="AQ65">IFERROR(INDEX($C$1:$C$301,MATCH(0,COUNTIF($AQ$1:AQ64,$C$1:$C$301),0)),"")</f>
        <v/>
      </c>
      <c r="AR65" s="258" t="e">
        <f t="shared" si="14"/>
        <v>#N/A</v>
      </c>
      <c r="AS65" s="258"/>
      <c r="AT65" s="260"/>
      <c r="AU65" s="258"/>
      <c r="AW65" s="242" t="str" cm="1">
        <f t="array" ref="AW65">IFERROR(INDEX('Liste Banque-Enveloppe'!$C$7:$C$206,MATCH(0,COUNTIF(AW$1:AW64,'Liste Banque-Enveloppe'!$C$7:$C$206),0)),"")</f>
        <v/>
      </c>
      <c r="AX65" s="242">
        <f t="shared" si="16"/>
        <v>0</v>
      </c>
      <c r="AY65" s="242">
        <f t="shared" si="17"/>
        <v>201</v>
      </c>
    </row>
    <row r="66" spans="2:51">
      <c r="B66" s="242">
        <f>'Saisie Patrimoine'!B71</f>
        <v>0</v>
      </c>
      <c r="C66" s="242">
        <f t="shared" si="3"/>
        <v>0</v>
      </c>
      <c r="D66" s="242">
        <f t="shared" si="4"/>
        <v>0</v>
      </c>
      <c r="E66" s="242">
        <f>'Saisie Patrimoine'!C71</f>
        <v>0</v>
      </c>
      <c r="G66" s="242">
        <f>'Saisie Patrimoine'!E71</f>
        <v>0</v>
      </c>
      <c r="H66" s="242">
        <f>'Saisie Patrimoine'!F71</f>
        <v>0</v>
      </c>
      <c r="J66" s="242">
        <f>IF(E66=0,0,INDEX('Liste Classe d''actifs'!$A$8:$A$37,MATCH(E66,'Liste Classe d''actifs'!$B$8:$B$37,0)))</f>
        <v>0</v>
      </c>
      <c r="K66" s="242" t="str">
        <f>IF(A66="","",IF(ISERROR(VLOOKUP(B66,'Liste Banque-Enveloppe'!A:D,2,FALSE)),0,VLOOKUP(B66,'Liste Banque-Enveloppe'!A:D,2,FALSE)))</f>
        <v/>
      </c>
      <c r="L66" s="242" t="str">
        <f t="shared" si="5"/>
        <v>00</v>
      </c>
      <c r="M66" s="242">
        <f t="shared" si="6"/>
        <v>0</v>
      </c>
      <c r="N66" s="242">
        <f t="shared" si="7"/>
        <v>0</v>
      </c>
      <c r="O66" s="242">
        <f t="shared" si="8"/>
        <v>0</v>
      </c>
      <c r="P66" s="242">
        <f t="shared" si="9"/>
        <v>0</v>
      </c>
      <c r="R66" s="242" t="str">
        <f t="shared" si="10"/>
        <v>Les autres classes d'actifs</v>
      </c>
      <c r="S66" s="242" t="str">
        <f t="shared" si="11"/>
        <v>Les autres banques</v>
      </c>
      <c r="AN66" s="242" t="str" cm="1">
        <f t="array" ref="AN66">IFERROR(INDEX($D$1:$D$301,MATCH(0,COUNTIF($AN$1:AN65,$D$1:$D$301),0)),"")</f>
        <v/>
      </c>
      <c r="AO66" s="258" t="e">
        <f t="shared" si="13"/>
        <v>#N/A</v>
      </c>
      <c r="AQ66" s="259" t="str" cm="1">
        <f t="array" ref="AQ66">IFERROR(INDEX($C$1:$C$301,MATCH(0,COUNTIF($AQ$1:AQ65,$C$1:$C$301),0)),"")</f>
        <v/>
      </c>
      <c r="AR66" s="258" t="e">
        <f t="shared" si="14"/>
        <v>#N/A</v>
      </c>
      <c r="AS66" s="258"/>
      <c r="AT66" s="260"/>
      <c r="AU66" s="258"/>
      <c r="AW66" s="242" t="str" cm="1">
        <f t="array" ref="AW66">IFERROR(INDEX('Liste Banque-Enveloppe'!$C$7:$C$206,MATCH(0,COUNTIF(AW$1:AW65,'Liste Banque-Enveloppe'!$C$7:$C$206),0)),"")</f>
        <v/>
      </c>
      <c r="AX66" s="242">
        <f t="shared" si="16"/>
        <v>0</v>
      </c>
      <c r="AY66" s="242">
        <f t="shared" si="17"/>
        <v>201</v>
      </c>
    </row>
    <row r="67" spans="2:51">
      <c r="B67" s="242">
        <f>'Saisie Patrimoine'!B72</f>
        <v>0</v>
      </c>
      <c r="C67" s="242">
        <f t="shared" ref="C67:C130" si="20">IF(B67="","",IF(B67=0,0,LEFT(B67,FIND(" - ",B67)-1)))</f>
        <v>0</v>
      </c>
      <c r="D67" s="242">
        <f t="shared" ref="D67:D130" si="21">IF(B67="","",IF(B67=0,0,RIGHT(B67,LEN(B67)-FIND(" - ",B67)-2)))</f>
        <v>0</v>
      </c>
      <c r="E67" s="242">
        <f>'Saisie Patrimoine'!C72</f>
        <v>0</v>
      </c>
      <c r="G67" s="242">
        <f>'Saisie Patrimoine'!E72</f>
        <v>0</v>
      </c>
      <c r="H67" s="242">
        <f>'Saisie Patrimoine'!F72</f>
        <v>0</v>
      </c>
      <c r="J67" s="242">
        <f>IF(E67=0,0,INDEX('Liste Classe d''actifs'!$A$8:$A$37,MATCH(E67,'Liste Classe d''actifs'!$B$8:$B$37,0)))</f>
        <v>0</v>
      </c>
      <c r="K67" s="242" t="str">
        <f>IF(A67="","",IF(ISERROR(VLOOKUP(B67,'Liste Banque-Enveloppe'!A:D,2,FALSE)),0,VLOOKUP(B67,'Liste Banque-Enveloppe'!A:D,2,FALSE)))</f>
        <v/>
      </c>
      <c r="L67" s="242" t="str">
        <f t="shared" ref="L67:L130" si="22">J67&amp;E67</f>
        <v>00</v>
      </c>
      <c r="M67" s="242">
        <f t="shared" ref="M67:M130" si="23">IF(AND($AZ$14="Toutes",$AZ$15="Toutes"),N67,IF(AND($AZ$14="Toutes",$AZ$15&lt;&gt;"Toutes"),IF($AZ$15=E67,N67,0),IF(AND($AZ$14&lt;&gt;"Toutes",$AZ$15="Toutes"),IF($AZ$14=J67,N67,0),IF($AZ$14&amp;$AZ$15=L67,N67,0))))</f>
        <v>0</v>
      </c>
      <c r="N67" s="242">
        <f t="shared" ref="N67:N130" si="24">IF(AND($T$10=2,D67="Résidence principale"),0,IF($T$7="Net",G67,IF(H67=0,G67,H67)))</f>
        <v>0</v>
      </c>
      <c r="O67" s="242">
        <f t="shared" ref="O67:O130" si="25">IF(AND($T$10=2,D67="Résidence principale"),0,IF(H67=0,G67,H67))</f>
        <v>0</v>
      </c>
      <c r="P67" s="242">
        <f t="shared" ref="P67:P130" si="26">IF(AND($AZ$14="Toutes",$AZ$15="Toutes"),O67,IF(AND($AZ$14="Toutes",$AZ$15&lt;&gt;"Toutes"),IF($AZ$15=E67,O67,0),IF(AND($AZ$14&lt;&gt;"Toutes",$AZ$15="Toutes"),IF($AZ$14=J67,O67,0),IF($AZ$14&amp;$AZ$15=L67,O67,0))))</f>
        <v>0</v>
      </c>
      <c r="R67" s="242" t="str">
        <f t="shared" ref="R67:R130" si="27">IF(NOT(ISERROR(VLOOKUP(E67,$AC$2:$AC$6,1,FALSE))),E67,"Les autres classes d'actifs")</f>
        <v>Les autres classes d'actifs</v>
      </c>
      <c r="S67" s="242" t="str">
        <f t="shared" ref="S67:S130" si="28">IF(NOT(ISERROR(VLOOKUP(C67,$AS$2:$AS$6,1,FALSE))),C67,"Les autres banques")</f>
        <v>Les autres banques</v>
      </c>
      <c r="AN67" s="242" t="str" cm="1">
        <f t="array" ref="AN67">IFERROR(INDEX($D$1:$D$301,MATCH(0,COUNTIF($AN$1:AN66,$D$1:$D$301),0)),"")</f>
        <v/>
      </c>
      <c r="AO67" s="258" t="e">
        <f t="shared" ref="AO67:AO130" si="29">IF(AN67="",NA(),IF(SUMIF(D:D,AN67,M:M)=0,0,SUMIF(D:D,AN67,M:M)))</f>
        <v>#N/A</v>
      </c>
      <c r="AQ67" s="259" t="str" cm="1">
        <f t="array" ref="AQ67">IFERROR(INDEX($C$1:$C$301,MATCH(0,COUNTIF($AQ$1:AQ66,$C$1:$C$301),0)),"")</f>
        <v/>
      </c>
      <c r="AR67" s="258" t="e">
        <f t="shared" ref="AR67:AR130" si="30">IF(AQ67="",NA(),IF(SUMIF(C:C,AQ67,M:M)=0,NA(),SUMIF(C:C,AQ67,M:M)))</f>
        <v>#N/A</v>
      </c>
      <c r="AS67" s="258"/>
      <c r="AT67" s="260"/>
      <c r="AU67" s="258"/>
      <c r="AW67" s="242" t="str" cm="1">
        <f t="array" ref="AW67">IFERROR(INDEX('Liste Banque-Enveloppe'!$C$7:$C$206,MATCH(0,COUNTIF(AW$1:AW66,'Liste Banque-Enveloppe'!$C$7:$C$206),0)),"")</f>
        <v/>
      </c>
      <c r="AX67" s="242">
        <f t="shared" ref="AX67:AX130" si="31">IF(OR(AW67="",AW67=" - "),0,IFERROR(INDEX($AW$2:$AW$202,MATCH(SMALL($AY$2:$AY$202,ROW(AW66)),$AY$2:$AY$202,0)),""))</f>
        <v>0</v>
      </c>
      <c r="AY67" s="242">
        <f t="shared" ref="AY67:AY130" si="32">IF(OR(AW67="",AW67=" - "),201,COUNTIF($AW$2:$AW$201,"&lt;="&amp;AW67))</f>
        <v>201</v>
      </c>
    </row>
    <row r="68" spans="2:51">
      <c r="B68" s="242">
        <f>'Saisie Patrimoine'!B73</f>
        <v>0</v>
      </c>
      <c r="C68" s="242">
        <f t="shared" si="20"/>
        <v>0</v>
      </c>
      <c r="D68" s="242">
        <f t="shared" si="21"/>
        <v>0</v>
      </c>
      <c r="E68" s="242">
        <f>'Saisie Patrimoine'!C73</f>
        <v>0</v>
      </c>
      <c r="G68" s="242">
        <f>'Saisie Patrimoine'!E73</f>
        <v>0</v>
      </c>
      <c r="H68" s="242">
        <f>'Saisie Patrimoine'!F73</f>
        <v>0</v>
      </c>
      <c r="J68" s="242">
        <f>IF(E68=0,0,INDEX('Liste Classe d''actifs'!$A$8:$A$37,MATCH(E68,'Liste Classe d''actifs'!$B$8:$B$37,0)))</f>
        <v>0</v>
      </c>
      <c r="K68" s="242" t="str">
        <f>IF(A68="","",IF(ISERROR(VLOOKUP(B68,'Liste Banque-Enveloppe'!A:D,2,FALSE)),0,VLOOKUP(B68,'Liste Banque-Enveloppe'!A:D,2,FALSE)))</f>
        <v/>
      </c>
      <c r="L68" s="242" t="str">
        <f t="shared" si="22"/>
        <v>00</v>
      </c>
      <c r="M68" s="242">
        <f t="shared" si="23"/>
        <v>0</v>
      </c>
      <c r="N68" s="242">
        <f t="shared" si="24"/>
        <v>0</v>
      </c>
      <c r="O68" s="242">
        <f t="shared" si="25"/>
        <v>0</v>
      </c>
      <c r="P68" s="242">
        <f t="shared" si="26"/>
        <v>0</v>
      </c>
      <c r="R68" s="242" t="str">
        <f t="shared" si="27"/>
        <v>Les autres classes d'actifs</v>
      </c>
      <c r="S68" s="242" t="str">
        <f t="shared" si="28"/>
        <v>Les autres banques</v>
      </c>
      <c r="AN68" s="242" t="str" cm="1">
        <f t="array" ref="AN68">IFERROR(INDEX($D$1:$D$301,MATCH(0,COUNTIF($AN$1:AN67,$D$1:$D$301),0)),"")</f>
        <v/>
      </c>
      <c r="AO68" s="258" t="e">
        <f t="shared" si="29"/>
        <v>#N/A</v>
      </c>
      <c r="AQ68" s="259" t="str" cm="1">
        <f t="array" ref="AQ68">IFERROR(INDEX($C$1:$C$301,MATCH(0,COUNTIF($AQ$1:AQ67,$C$1:$C$301),0)),"")</f>
        <v/>
      </c>
      <c r="AR68" s="258" t="e">
        <f t="shared" si="30"/>
        <v>#N/A</v>
      </c>
      <c r="AS68" s="258"/>
      <c r="AT68" s="260"/>
      <c r="AU68" s="258"/>
      <c r="AW68" s="242" t="str" cm="1">
        <f t="array" ref="AW68">IFERROR(INDEX('Liste Banque-Enveloppe'!$C$7:$C$206,MATCH(0,COUNTIF(AW$1:AW67,'Liste Banque-Enveloppe'!$C$7:$C$206),0)),"")</f>
        <v/>
      </c>
      <c r="AX68" s="242">
        <f t="shared" si="31"/>
        <v>0</v>
      </c>
      <c r="AY68" s="242">
        <f t="shared" si="32"/>
        <v>201</v>
      </c>
    </row>
    <row r="69" spans="2:51">
      <c r="B69" s="242">
        <f>'Saisie Patrimoine'!B74</f>
        <v>0</v>
      </c>
      <c r="C69" s="242">
        <f t="shared" si="20"/>
        <v>0</v>
      </c>
      <c r="D69" s="242">
        <f t="shared" si="21"/>
        <v>0</v>
      </c>
      <c r="E69" s="242">
        <f>'Saisie Patrimoine'!C74</f>
        <v>0</v>
      </c>
      <c r="G69" s="242">
        <f>'Saisie Patrimoine'!E74</f>
        <v>0</v>
      </c>
      <c r="H69" s="242">
        <f>'Saisie Patrimoine'!F74</f>
        <v>0</v>
      </c>
      <c r="J69" s="242">
        <f>IF(E69=0,0,INDEX('Liste Classe d''actifs'!$A$8:$A$37,MATCH(E69,'Liste Classe d''actifs'!$B$8:$B$37,0)))</f>
        <v>0</v>
      </c>
      <c r="K69" s="242" t="str">
        <f>IF(A69="","",IF(ISERROR(VLOOKUP(B69,'Liste Banque-Enveloppe'!A:D,2,FALSE)),0,VLOOKUP(B69,'Liste Banque-Enveloppe'!A:D,2,FALSE)))</f>
        <v/>
      </c>
      <c r="L69" s="242" t="str">
        <f t="shared" si="22"/>
        <v>00</v>
      </c>
      <c r="M69" s="242">
        <f t="shared" si="23"/>
        <v>0</v>
      </c>
      <c r="N69" s="242">
        <f t="shared" si="24"/>
        <v>0</v>
      </c>
      <c r="O69" s="242">
        <f t="shared" si="25"/>
        <v>0</v>
      </c>
      <c r="P69" s="242">
        <f t="shared" si="26"/>
        <v>0</v>
      </c>
      <c r="R69" s="242" t="str">
        <f t="shared" si="27"/>
        <v>Les autres classes d'actifs</v>
      </c>
      <c r="S69" s="242" t="str">
        <f t="shared" si="28"/>
        <v>Les autres banques</v>
      </c>
      <c r="AN69" s="242" t="str" cm="1">
        <f t="array" ref="AN69">IFERROR(INDEX($D$1:$D$301,MATCH(0,COUNTIF($AN$1:AN68,$D$1:$D$301),0)),"")</f>
        <v/>
      </c>
      <c r="AO69" s="258" t="e">
        <f t="shared" si="29"/>
        <v>#N/A</v>
      </c>
      <c r="AQ69" s="259" t="str" cm="1">
        <f t="array" ref="AQ69">IFERROR(INDEX($C$1:$C$301,MATCH(0,COUNTIF($AQ$1:AQ68,$C$1:$C$301),0)),"")</f>
        <v/>
      </c>
      <c r="AR69" s="258" t="e">
        <f t="shared" si="30"/>
        <v>#N/A</v>
      </c>
      <c r="AS69" s="258"/>
      <c r="AT69" s="260"/>
      <c r="AU69" s="258"/>
      <c r="AW69" s="242" t="str" cm="1">
        <f t="array" ref="AW69">IFERROR(INDEX('Liste Banque-Enveloppe'!$C$7:$C$206,MATCH(0,COUNTIF(AW$1:AW68,'Liste Banque-Enveloppe'!$C$7:$C$206),0)),"")</f>
        <v/>
      </c>
      <c r="AX69" s="242">
        <f t="shared" si="31"/>
        <v>0</v>
      </c>
      <c r="AY69" s="242">
        <f t="shared" si="32"/>
        <v>201</v>
      </c>
    </row>
    <row r="70" spans="2:51">
      <c r="B70" s="242">
        <f>'Saisie Patrimoine'!B75</f>
        <v>0</v>
      </c>
      <c r="C70" s="242">
        <f t="shared" si="20"/>
        <v>0</v>
      </c>
      <c r="D70" s="242">
        <f t="shared" si="21"/>
        <v>0</v>
      </c>
      <c r="E70" s="242">
        <f>'Saisie Patrimoine'!C75</f>
        <v>0</v>
      </c>
      <c r="G70" s="242">
        <f>'Saisie Patrimoine'!E75</f>
        <v>0</v>
      </c>
      <c r="H70" s="242">
        <f>'Saisie Patrimoine'!F75</f>
        <v>0</v>
      </c>
      <c r="J70" s="242">
        <f>IF(E70=0,0,INDEX('Liste Classe d''actifs'!$A$8:$A$37,MATCH(E70,'Liste Classe d''actifs'!$B$8:$B$37,0)))</f>
        <v>0</v>
      </c>
      <c r="K70" s="242" t="str">
        <f>IF(A70="","",IF(ISERROR(VLOOKUP(B70,'Liste Banque-Enveloppe'!A:D,2,FALSE)),0,VLOOKUP(B70,'Liste Banque-Enveloppe'!A:D,2,FALSE)))</f>
        <v/>
      </c>
      <c r="L70" s="242" t="str">
        <f t="shared" si="22"/>
        <v>00</v>
      </c>
      <c r="M70" s="242">
        <f t="shared" si="23"/>
        <v>0</v>
      </c>
      <c r="N70" s="242">
        <f t="shared" si="24"/>
        <v>0</v>
      </c>
      <c r="O70" s="242">
        <f t="shared" si="25"/>
        <v>0</v>
      </c>
      <c r="P70" s="242">
        <f t="shared" si="26"/>
        <v>0</v>
      </c>
      <c r="R70" s="242" t="str">
        <f t="shared" si="27"/>
        <v>Les autres classes d'actifs</v>
      </c>
      <c r="S70" s="242" t="str">
        <f t="shared" si="28"/>
        <v>Les autres banques</v>
      </c>
      <c r="AN70" s="242" t="str" cm="1">
        <f t="array" ref="AN70">IFERROR(INDEX($D$1:$D$301,MATCH(0,COUNTIF($AN$1:AN69,$D$1:$D$301),0)),"")</f>
        <v/>
      </c>
      <c r="AO70" s="258" t="e">
        <f t="shared" si="29"/>
        <v>#N/A</v>
      </c>
      <c r="AQ70" s="259" t="str" cm="1">
        <f t="array" ref="AQ70">IFERROR(INDEX($C$1:$C$301,MATCH(0,COUNTIF($AQ$1:AQ69,$C$1:$C$301),0)),"")</f>
        <v/>
      </c>
      <c r="AR70" s="258" t="e">
        <f t="shared" si="30"/>
        <v>#N/A</v>
      </c>
      <c r="AS70" s="258"/>
      <c r="AT70" s="260"/>
      <c r="AU70" s="258"/>
      <c r="AW70" s="242" t="str" cm="1">
        <f t="array" ref="AW70">IFERROR(INDEX('Liste Banque-Enveloppe'!$C$7:$C$206,MATCH(0,COUNTIF(AW$1:AW69,'Liste Banque-Enveloppe'!$C$7:$C$206),0)),"")</f>
        <v/>
      </c>
      <c r="AX70" s="242">
        <f t="shared" si="31"/>
        <v>0</v>
      </c>
      <c r="AY70" s="242">
        <f t="shared" si="32"/>
        <v>201</v>
      </c>
    </row>
    <row r="71" spans="2:51">
      <c r="B71" s="242">
        <f>'Saisie Patrimoine'!B76</f>
        <v>0</v>
      </c>
      <c r="C71" s="242">
        <f t="shared" si="20"/>
        <v>0</v>
      </c>
      <c r="D71" s="242">
        <f t="shared" si="21"/>
        <v>0</v>
      </c>
      <c r="E71" s="242">
        <f>'Saisie Patrimoine'!C76</f>
        <v>0</v>
      </c>
      <c r="G71" s="242">
        <f>'Saisie Patrimoine'!E76</f>
        <v>0</v>
      </c>
      <c r="H71" s="242">
        <f>'Saisie Patrimoine'!F76</f>
        <v>0</v>
      </c>
      <c r="J71" s="242">
        <f>IF(E71=0,0,INDEX('Liste Classe d''actifs'!$A$8:$A$37,MATCH(E71,'Liste Classe d''actifs'!$B$8:$B$37,0)))</f>
        <v>0</v>
      </c>
      <c r="K71" s="242" t="str">
        <f>IF(A71="","",IF(ISERROR(VLOOKUP(B71,'Liste Banque-Enveloppe'!A:D,2,FALSE)),0,VLOOKUP(B71,'Liste Banque-Enveloppe'!A:D,2,FALSE)))</f>
        <v/>
      </c>
      <c r="L71" s="242" t="str">
        <f t="shared" si="22"/>
        <v>00</v>
      </c>
      <c r="M71" s="242">
        <f t="shared" si="23"/>
        <v>0</v>
      </c>
      <c r="N71" s="242">
        <f t="shared" si="24"/>
        <v>0</v>
      </c>
      <c r="O71" s="242">
        <f t="shared" si="25"/>
        <v>0</v>
      </c>
      <c r="P71" s="242">
        <f t="shared" si="26"/>
        <v>0</v>
      </c>
      <c r="R71" s="242" t="str">
        <f t="shared" si="27"/>
        <v>Les autres classes d'actifs</v>
      </c>
      <c r="S71" s="242" t="str">
        <f t="shared" si="28"/>
        <v>Les autres banques</v>
      </c>
      <c r="AN71" s="242" t="str" cm="1">
        <f t="array" ref="AN71">IFERROR(INDEX($D$1:$D$301,MATCH(0,COUNTIF($AN$1:AN70,$D$1:$D$301),0)),"")</f>
        <v/>
      </c>
      <c r="AO71" s="258" t="e">
        <f t="shared" si="29"/>
        <v>#N/A</v>
      </c>
      <c r="AQ71" s="259" t="str" cm="1">
        <f t="array" ref="AQ71">IFERROR(INDEX($C$1:$C$301,MATCH(0,COUNTIF($AQ$1:AQ70,$C$1:$C$301),0)),"")</f>
        <v/>
      </c>
      <c r="AR71" s="258" t="e">
        <f t="shared" si="30"/>
        <v>#N/A</v>
      </c>
      <c r="AS71" s="258"/>
      <c r="AT71" s="260"/>
      <c r="AU71" s="258"/>
      <c r="AW71" s="242" t="str" cm="1">
        <f t="array" ref="AW71">IFERROR(INDEX('Liste Banque-Enveloppe'!$C$7:$C$206,MATCH(0,COUNTIF(AW$1:AW70,'Liste Banque-Enveloppe'!$C$7:$C$206),0)),"")</f>
        <v/>
      </c>
      <c r="AX71" s="242">
        <f t="shared" si="31"/>
        <v>0</v>
      </c>
      <c r="AY71" s="242">
        <f t="shared" si="32"/>
        <v>201</v>
      </c>
    </row>
    <row r="72" spans="2:51">
      <c r="B72" s="242">
        <f>'Saisie Patrimoine'!B77</f>
        <v>0</v>
      </c>
      <c r="C72" s="242">
        <f t="shared" si="20"/>
        <v>0</v>
      </c>
      <c r="D72" s="242">
        <f t="shared" si="21"/>
        <v>0</v>
      </c>
      <c r="E72" s="242">
        <f>'Saisie Patrimoine'!C77</f>
        <v>0</v>
      </c>
      <c r="G72" s="242">
        <f>'Saisie Patrimoine'!E77</f>
        <v>0</v>
      </c>
      <c r="H72" s="242">
        <f>'Saisie Patrimoine'!F77</f>
        <v>0</v>
      </c>
      <c r="J72" s="242">
        <f>IF(E72=0,0,INDEX('Liste Classe d''actifs'!$A$8:$A$37,MATCH(E72,'Liste Classe d''actifs'!$B$8:$B$37,0)))</f>
        <v>0</v>
      </c>
      <c r="K72" s="242" t="str">
        <f>IF(A72="","",IF(ISERROR(VLOOKUP(B72,'Liste Banque-Enveloppe'!A:D,2,FALSE)),0,VLOOKUP(B72,'Liste Banque-Enveloppe'!A:D,2,FALSE)))</f>
        <v/>
      </c>
      <c r="L72" s="242" t="str">
        <f t="shared" si="22"/>
        <v>00</v>
      </c>
      <c r="M72" s="242">
        <f t="shared" si="23"/>
        <v>0</v>
      </c>
      <c r="N72" s="242">
        <f t="shared" si="24"/>
        <v>0</v>
      </c>
      <c r="O72" s="242">
        <f t="shared" si="25"/>
        <v>0</v>
      </c>
      <c r="P72" s="242">
        <f t="shared" si="26"/>
        <v>0</v>
      </c>
      <c r="R72" s="242" t="str">
        <f t="shared" si="27"/>
        <v>Les autres classes d'actifs</v>
      </c>
      <c r="S72" s="242" t="str">
        <f t="shared" si="28"/>
        <v>Les autres banques</v>
      </c>
      <c r="AN72" s="242" t="str" cm="1">
        <f t="array" ref="AN72">IFERROR(INDEX($D$1:$D$301,MATCH(0,COUNTIF($AN$1:AN71,$D$1:$D$301),0)),"")</f>
        <v/>
      </c>
      <c r="AO72" s="258" t="e">
        <f t="shared" si="29"/>
        <v>#N/A</v>
      </c>
      <c r="AQ72" s="259" t="str" cm="1">
        <f t="array" ref="AQ72">IFERROR(INDEX($C$1:$C$301,MATCH(0,COUNTIF($AQ$1:AQ71,$C$1:$C$301),0)),"")</f>
        <v/>
      </c>
      <c r="AR72" s="258" t="e">
        <f t="shared" si="30"/>
        <v>#N/A</v>
      </c>
      <c r="AS72" s="258"/>
      <c r="AT72" s="260"/>
      <c r="AU72" s="258"/>
      <c r="AW72" s="242" t="str" cm="1">
        <f t="array" ref="AW72">IFERROR(INDEX('Liste Banque-Enveloppe'!$C$7:$C$206,MATCH(0,COUNTIF(AW$1:AW71,'Liste Banque-Enveloppe'!$C$7:$C$206),0)),"")</f>
        <v/>
      </c>
      <c r="AX72" s="242">
        <f t="shared" si="31"/>
        <v>0</v>
      </c>
      <c r="AY72" s="242">
        <f t="shared" si="32"/>
        <v>201</v>
      </c>
    </row>
    <row r="73" spans="2:51">
      <c r="B73" s="242">
        <f>'Saisie Patrimoine'!B78</f>
        <v>0</v>
      </c>
      <c r="C73" s="242">
        <f t="shared" si="20"/>
        <v>0</v>
      </c>
      <c r="D73" s="242">
        <f t="shared" si="21"/>
        <v>0</v>
      </c>
      <c r="E73" s="242">
        <f>'Saisie Patrimoine'!C78</f>
        <v>0</v>
      </c>
      <c r="G73" s="242">
        <f>'Saisie Patrimoine'!E78</f>
        <v>0</v>
      </c>
      <c r="H73" s="242">
        <f>'Saisie Patrimoine'!F78</f>
        <v>0</v>
      </c>
      <c r="J73" s="242">
        <f>IF(E73=0,0,INDEX('Liste Classe d''actifs'!$A$8:$A$37,MATCH(E73,'Liste Classe d''actifs'!$B$8:$B$37,0)))</f>
        <v>0</v>
      </c>
      <c r="K73" s="242" t="str">
        <f>IF(A73="","",IF(ISERROR(VLOOKUP(B73,'Liste Banque-Enveloppe'!A:D,2,FALSE)),0,VLOOKUP(B73,'Liste Banque-Enveloppe'!A:D,2,FALSE)))</f>
        <v/>
      </c>
      <c r="L73" s="242" t="str">
        <f t="shared" si="22"/>
        <v>00</v>
      </c>
      <c r="M73" s="242">
        <f t="shared" si="23"/>
        <v>0</v>
      </c>
      <c r="N73" s="242">
        <f t="shared" si="24"/>
        <v>0</v>
      </c>
      <c r="O73" s="242">
        <f t="shared" si="25"/>
        <v>0</v>
      </c>
      <c r="P73" s="242">
        <f t="shared" si="26"/>
        <v>0</v>
      </c>
      <c r="R73" s="242" t="str">
        <f t="shared" si="27"/>
        <v>Les autres classes d'actifs</v>
      </c>
      <c r="S73" s="242" t="str">
        <f t="shared" si="28"/>
        <v>Les autres banques</v>
      </c>
      <c r="AN73" s="242" t="str" cm="1">
        <f t="array" ref="AN73">IFERROR(INDEX($D$1:$D$301,MATCH(0,COUNTIF($AN$1:AN72,$D$1:$D$301),0)),"")</f>
        <v/>
      </c>
      <c r="AO73" s="258" t="e">
        <f t="shared" si="29"/>
        <v>#N/A</v>
      </c>
      <c r="AQ73" s="259" t="str" cm="1">
        <f t="array" ref="AQ73">IFERROR(INDEX($C$1:$C$301,MATCH(0,COUNTIF($AQ$1:AQ72,$C$1:$C$301),0)),"")</f>
        <v/>
      </c>
      <c r="AR73" s="258" t="e">
        <f t="shared" si="30"/>
        <v>#N/A</v>
      </c>
      <c r="AS73" s="258"/>
      <c r="AT73" s="260"/>
      <c r="AU73" s="258"/>
      <c r="AW73" s="242" t="str" cm="1">
        <f t="array" ref="AW73">IFERROR(INDEX('Liste Banque-Enveloppe'!$C$7:$C$206,MATCH(0,COUNTIF(AW$1:AW72,'Liste Banque-Enveloppe'!$C$7:$C$206),0)),"")</f>
        <v/>
      </c>
      <c r="AX73" s="242">
        <f t="shared" si="31"/>
        <v>0</v>
      </c>
      <c r="AY73" s="242">
        <f t="shared" si="32"/>
        <v>201</v>
      </c>
    </row>
    <row r="74" spans="2:51">
      <c r="B74" s="242">
        <f>'Saisie Patrimoine'!B79</f>
        <v>0</v>
      </c>
      <c r="C74" s="242">
        <f t="shared" si="20"/>
        <v>0</v>
      </c>
      <c r="D74" s="242">
        <f t="shared" si="21"/>
        <v>0</v>
      </c>
      <c r="E74" s="242">
        <f>'Saisie Patrimoine'!C79</f>
        <v>0</v>
      </c>
      <c r="G74" s="242">
        <f>'Saisie Patrimoine'!E79</f>
        <v>0</v>
      </c>
      <c r="H74" s="242">
        <f>'Saisie Patrimoine'!F79</f>
        <v>0</v>
      </c>
      <c r="J74" s="242">
        <f>IF(E74=0,0,INDEX('Liste Classe d''actifs'!$A$8:$A$37,MATCH(E74,'Liste Classe d''actifs'!$B$8:$B$37,0)))</f>
        <v>0</v>
      </c>
      <c r="K74" s="242" t="str">
        <f>IF(A74="","",IF(ISERROR(VLOOKUP(B74,'Liste Banque-Enveloppe'!A:D,2,FALSE)),0,VLOOKUP(B74,'Liste Banque-Enveloppe'!A:D,2,FALSE)))</f>
        <v/>
      </c>
      <c r="L74" s="242" t="str">
        <f t="shared" si="22"/>
        <v>00</v>
      </c>
      <c r="M74" s="242">
        <f t="shared" si="23"/>
        <v>0</v>
      </c>
      <c r="N74" s="242">
        <f t="shared" si="24"/>
        <v>0</v>
      </c>
      <c r="O74" s="242">
        <f t="shared" si="25"/>
        <v>0</v>
      </c>
      <c r="P74" s="242">
        <f t="shared" si="26"/>
        <v>0</v>
      </c>
      <c r="R74" s="242" t="str">
        <f t="shared" si="27"/>
        <v>Les autres classes d'actifs</v>
      </c>
      <c r="S74" s="242" t="str">
        <f t="shared" si="28"/>
        <v>Les autres banques</v>
      </c>
      <c r="AN74" s="242" t="str" cm="1">
        <f t="array" ref="AN74">IFERROR(INDEX($D$1:$D$301,MATCH(0,COUNTIF($AN$1:AN73,$D$1:$D$301),0)),"")</f>
        <v/>
      </c>
      <c r="AO74" s="258" t="e">
        <f t="shared" si="29"/>
        <v>#N/A</v>
      </c>
      <c r="AQ74" s="259" t="str" cm="1">
        <f t="array" ref="AQ74">IFERROR(INDEX($C$1:$C$301,MATCH(0,COUNTIF($AQ$1:AQ73,$C$1:$C$301),0)),"")</f>
        <v/>
      </c>
      <c r="AR74" s="258" t="e">
        <f t="shared" si="30"/>
        <v>#N/A</v>
      </c>
      <c r="AS74" s="258"/>
      <c r="AT74" s="260"/>
      <c r="AU74" s="258"/>
      <c r="AW74" s="242" t="str" cm="1">
        <f t="array" ref="AW74">IFERROR(INDEX('Liste Banque-Enveloppe'!$C$7:$C$206,MATCH(0,COUNTIF(AW$1:AW73,'Liste Banque-Enveloppe'!$C$7:$C$206),0)),"")</f>
        <v/>
      </c>
      <c r="AX74" s="242">
        <f t="shared" si="31"/>
        <v>0</v>
      </c>
      <c r="AY74" s="242">
        <f t="shared" si="32"/>
        <v>201</v>
      </c>
    </row>
    <row r="75" spans="2:51">
      <c r="B75" s="242">
        <f>'Saisie Patrimoine'!B80</f>
        <v>0</v>
      </c>
      <c r="C75" s="242">
        <f t="shared" si="20"/>
        <v>0</v>
      </c>
      <c r="D75" s="242">
        <f t="shared" si="21"/>
        <v>0</v>
      </c>
      <c r="E75" s="242">
        <f>'Saisie Patrimoine'!C80</f>
        <v>0</v>
      </c>
      <c r="G75" s="242">
        <f>'Saisie Patrimoine'!E80</f>
        <v>0</v>
      </c>
      <c r="H75" s="242">
        <f>'Saisie Patrimoine'!F80</f>
        <v>0</v>
      </c>
      <c r="J75" s="242">
        <f>IF(E75=0,0,INDEX('Liste Classe d''actifs'!$A$8:$A$37,MATCH(E75,'Liste Classe d''actifs'!$B$8:$B$37,0)))</f>
        <v>0</v>
      </c>
      <c r="K75" s="242" t="str">
        <f>IF(A75="","",IF(ISERROR(VLOOKUP(B75,'Liste Banque-Enveloppe'!A:D,2,FALSE)),0,VLOOKUP(B75,'Liste Banque-Enveloppe'!A:D,2,FALSE)))</f>
        <v/>
      </c>
      <c r="L75" s="242" t="str">
        <f t="shared" si="22"/>
        <v>00</v>
      </c>
      <c r="M75" s="242">
        <f t="shared" si="23"/>
        <v>0</v>
      </c>
      <c r="N75" s="242">
        <f t="shared" si="24"/>
        <v>0</v>
      </c>
      <c r="O75" s="242">
        <f t="shared" si="25"/>
        <v>0</v>
      </c>
      <c r="P75" s="242">
        <f t="shared" si="26"/>
        <v>0</v>
      </c>
      <c r="R75" s="242" t="str">
        <f t="shared" si="27"/>
        <v>Les autres classes d'actifs</v>
      </c>
      <c r="S75" s="242" t="str">
        <f t="shared" si="28"/>
        <v>Les autres banques</v>
      </c>
      <c r="AN75" s="242" t="str" cm="1">
        <f t="array" ref="AN75">IFERROR(INDEX($D$1:$D$301,MATCH(0,COUNTIF($AN$1:AN74,$D$1:$D$301),0)),"")</f>
        <v/>
      </c>
      <c r="AO75" s="258" t="e">
        <f t="shared" si="29"/>
        <v>#N/A</v>
      </c>
      <c r="AQ75" s="259" t="str" cm="1">
        <f t="array" ref="AQ75">IFERROR(INDEX($C$1:$C$301,MATCH(0,COUNTIF($AQ$1:AQ74,$C$1:$C$301),0)),"")</f>
        <v/>
      </c>
      <c r="AR75" s="258" t="e">
        <f t="shared" si="30"/>
        <v>#N/A</v>
      </c>
      <c r="AS75" s="258"/>
      <c r="AT75" s="260"/>
      <c r="AU75" s="258"/>
      <c r="AW75" s="242" t="str" cm="1">
        <f t="array" ref="AW75">IFERROR(INDEX('Liste Banque-Enveloppe'!$C$7:$C$206,MATCH(0,COUNTIF(AW$1:AW74,'Liste Banque-Enveloppe'!$C$7:$C$206),0)),"")</f>
        <v/>
      </c>
      <c r="AX75" s="242">
        <f t="shared" si="31"/>
        <v>0</v>
      </c>
      <c r="AY75" s="242">
        <f t="shared" si="32"/>
        <v>201</v>
      </c>
    </row>
    <row r="76" spans="2:51">
      <c r="B76" s="242">
        <f>'Saisie Patrimoine'!B81</f>
        <v>0</v>
      </c>
      <c r="C76" s="242">
        <f t="shared" si="20"/>
        <v>0</v>
      </c>
      <c r="D76" s="242">
        <f t="shared" si="21"/>
        <v>0</v>
      </c>
      <c r="E76" s="242">
        <f>'Saisie Patrimoine'!C81</f>
        <v>0</v>
      </c>
      <c r="G76" s="242">
        <f>'Saisie Patrimoine'!E81</f>
        <v>0</v>
      </c>
      <c r="H76" s="242">
        <f>'Saisie Patrimoine'!F81</f>
        <v>0</v>
      </c>
      <c r="J76" s="242">
        <f>IF(E76=0,0,INDEX('Liste Classe d''actifs'!$A$8:$A$37,MATCH(E76,'Liste Classe d''actifs'!$B$8:$B$37,0)))</f>
        <v>0</v>
      </c>
      <c r="K76" s="242" t="str">
        <f>IF(A76="","",IF(ISERROR(VLOOKUP(B76,'Liste Banque-Enveloppe'!A:D,2,FALSE)),0,VLOOKUP(B76,'Liste Banque-Enveloppe'!A:D,2,FALSE)))</f>
        <v/>
      </c>
      <c r="L76" s="242" t="str">
        <f t="shared" si="22"/>
        <v>00</v>
      </c>
      <c r="M76" s="242">
        <f t="shared" si="23"/>
        <v>0</v>
      </c>
      <c r="N76" s="242">
        <f t="shared" si="24"/>
        <v>0</v>
      </c>
      <c r="O76" s="242">
        <f t="shared" si="25"/>
        <v>0</v>
      </c>
      <c r="P76" s="242">
        <f t="shared" si="26"/>
        <v>0</v>
      </c>
      <c r="R76" s="242" t="str">
        <f t="shared" si="27"/>
        <v>Les autres classes d'actifs</v>
      </c>
      <c r="S76" s="242" t="str">
        <f t="shared" si="28"/>
        <v>Les autres banques</v>
      </c>
      <c r="AN76" s="242" t="str" cm="1">
        <f t="array" ref="AN76">IFERROR(INDEX($D$1:$D$301,MATCH(0,COUNTIF($AN$1:AN75,$D$1:$D$301),0)),"")</f>
        <v/>
      </c>
      <c r="AO76" s="258" t="e">
        <f t="shared" si="29"/>
        <v>#N/A</v>
      </c>
      <c r="AQ76" s="259" t="str" cm="1">
        <f t="array" ref="AQ76">IFERROR(INDEX($C$1:$C$301,MATCH(0,COUNTIF($AQ$1:AQ75,$C$1:$C$301),0)),"")</f>
        <v/>
      </c>
      <c r="AR76" s="258" t="e">
        <f t="shared" si="30"/>
        <v>#N/A</v>
      </c>
      <c r="AS76" s="258"/>
      <c r="AT76" s="260"/>
      <c r="AU76" s="258"/>
      <c r="AW76" s="242" t="str" cm="1">
        <f t="array" ref="AW76">IFERROR(INDEX('Liste Banque-Enveloppe'!$C$7:$C$206,MATCH(0,COUNTIF(AW$1:AW75,'Liste Banque-Enveloppe'!$C$7:$C$206),0)),"")</f>
        <v/>
      </c>
      <c r="AX76" s="242">
        <f t="shared" si="31"/>
        <v>0</v>
      </c>
      <c r="AY76" s="242">
        <f t="shared" si="32"/>
        <v>201</v>
      </c>
    </row>
    <row r="77" spans="2:51">
      <c r="B77" s="242">
        <f>'Saisie Patrimoine'!B82</f>
        <v>0</v>
      </c>
      <c r="C77" s="242">
        <f t="shared" si="20"/>
        <v>0</v>
      </c>
      <c r="D77" s="242">
        <f t="shared" si="21"/>
        <v>0</v>
      </c>
      <c r="E77" s="242">
        <f>'Saisie Patrimoine'!C82</f>
        <v>0</v>
      </c>
      <c r="G77" s="242">
        <f>'Saisie Patrimoine'!E82</f>
        <v>0</v>
      </c>
      <c r="H77" s="242">
        <f>'Saisie Patrimoine'!F82</f>
        <v>0</v>
      </c>
      <c r="J77" s="242">
        <f>IF(E77=0,0,INDEX('Liste Classe d''actifs'!$A$8:$A$37,MATCH(E77,'Liste Classe d''actifs'!$B$8:$B$37,0)))</f>
        <v>0</v>
      </c>
      <c r="K77" s="242" t="str">
        <f>IF(A77="","",IF(ISERROR(VLOOKUP(B77,'Liste Banque-Enveloppe'!A:D,2,FALSE)),0,VLOOKUP(B77,'Liste Banque-Enveloppe'!A:D,2,FALSE)))</f>
        <v/>
      </c>
      <c r="L77" s="242" t="str">
        <f t="shared" si="22"/>
        <v>00</v>
      </c>
      <c r="M77" s="242">
        <f t="shared" si="23"/>
        <v>0</v>
      </c>
      <c r="N77" s="242">
        <f t="shared" si="24"/>
        <v>0</v>
      </c>
      <c r="O77" s="242">
        <f t="shared" si="25"/>
        <v>0</v>
      </c>
      <c r="P77" s="242">
        <f t="shared" si="26"/>
        <v>0</v>
      </c>
      <c r="R77" s="242" t="str">
        <f t="shared" si="27"/>
        <v>Les autres classes d'actifs</v>
      </c>
      <c r="S77" s="242" t="str">
        <f t="shared" si="28"/>
        <v>Les autres banques</v>
      </c>
      <c r="AN77" s="242" t="str" cm="1">
        <f t="array" ref="AN77">IFERROR(INDEX($D$1:$D$301,MATCH(0,COUNTIF($AN$1:AN76,$D$1:$D$301),0)),"")</f>
        <v/>
      </c>
      <c r="AO77" s="258" t="e">
        <f t="shared" si="29"/>
        <v>#N/A</v>
      </c>
      <c r="AQ77" s="259" t="str" cm="1">
        <f t="array" ref="AQ77">IFERROR(INDEX($C$1:$C$301,MATCH(0,COUNTIF($AQ$1:AQ76,$C$1:$C$301),0)),"")</f>
        <v/>
      </c>
      <c r="AR77" s="258" t="e">
        <f t="shared" si="30"/>
        <v>#N/A</v>
      </c>
      <c r="AS77" s="258"/>
      <c r="AT77" s="260"/>
      <c r="AU77" s="258"/>
      <c r="AW77" s="242" t="str" cm="1">
        <f t="array" ref="AW77">IFERROR(INDEX('Liste Banque-Enveloppe'!$C$7:$C$206,MATCH(0,COUNTIF(AW$1:AW76,'Liste Banque-Enveloppe'!$C$7:$C$206),0)),"")</f>
        <v/>
      </c>
      <c r="AX77" s="242">
        <f t="shared" si="31"/>
        <v>0</v>
      </c>
      <c r="AY77" s="242">
        <f t="shared" si="32"/>
        <v>201</v>
      </c>
    </row>
    <row r="78" spans="2:51">
      <c r="B78" s="242">
        <f>'Saisie Patrimoine'!B83</f>
        <v>0</v>
      </c>
      <c r="C78" s="242">
        <f t="shared" si="20"/>
        <v>0</v>
      </c>
      <c r="D78" s="242">
        <f t="shared" si="21"/>
        <v>0</v>
      </c>
      <c r="E78" s="242">
        <f>'Saisie Patrimoine'!C83</f>
        <v>0</v>
      </c>
      <c r="G78" s="242">
        <f>'Saisie Patrimoine'!E83</f>
        <v>0</v>
      </c>
      <c r="H78" s="242">
        <f>'Saisie Patrimoine'!F83</f>
        <v>0</v>
      </c>
      <c r="J78" s="242">
        <f>IF(E78=0,0,INDEX('Liste Classe d''actifs'!$A$8:$A$37,MATCH(E78,'Liste Classe d''actifs'!$B$8:$B$37,0)))</f>
        <v>0</v>
      </c>
      <c r="K78" s="242" t="str">
        <f>IF(A78="","",IF(ISERROR(VLOOKUP(B78,'Liste Banque-Enveloppe'!A:D,2,FALSE)),0,VLOOKUP(B78,'Liste Banque-Enveloppe'!A:D,2,FALSE)))</f>
        <v/>
      </c>
      <c r="L78" s="242" t="str">
        <f t="shared" si="22"/>
        <v>00</v>
      </c>
      <c r="M78" s="242">
        <f t="shared" si="23"/>
        <v>0</v>
      </c>
      <c r="N78" s="242">
        <f t="shared" si="24"/>
        <v>0</v>
      </c>
      <c r="O78" s="242">
        <f t="shared" si="25"/>
        <v>0</v>
      </c>
      <c r="P78" s="242">
        <f t="shared" si="26"/>
        <v>0</v>
      </c>
      <c r="R78" s="242" t="str">
        <f t="shared" si="27"/>
        <v>Les autres classes d'actifs</v>
      </c>
      <c r="S78" s="242" t="str">
        <f t="shared" si="28"/>
        <v>Les autres banques</v>
      </c>
      <c r="AN78" s="242" t="str" cm="1">
        <f t="array" ref="AN78">IFERROR(INDEX($D$1:$D$301,MATCH(0,COUNTIF($AN$1:AN77,$D$1:$D$301),0)),"")</f>
        <v/>
      </c>
      <c r="AO78" s="258" t="e">
        <f t="shared" si="29"/>
        <v>#N/A</v>
      </c>
      <c r="AQ78" s="259" t="str" cm="1">
        <f t="array" ref="AQ78">IFERROR(INDEX($C$1:$C$301,MATCH(0,COUNTIF($AQ$1:AQ77,$C$1:$C$301),0)),"")</f>
        <v/>
      </c>
      <c r="AR78" s="258" t="e">
        <f t="shared" si="30"/>
        <v>#N/A</v>
      </c>
      <c r="AS78" s="258"/>
      <c r="AT78" s="260"/>
      <c r="AU78" s="258"/>
      <c r="AW78" s="242" t="str" cm="1">
        <f t="array" ref="AW78">IFERROR(INDEX('Liste Banque-Enveloppe'!$C$7:$C$206,MATCH(0,COUNTIF(AW$1:AW77,'Liste Banque-Enveloppe'!$C$7:$C$206),0)),"")</f>
        <v/>
      </c>
      <c r="AX78" s="242">
        <f t="shared" si="31"/>
        <v>0</v>
      </c>
      <c r="AY78" s="242">
        <f t="shared" si="32"/>
        <v>201</v>
      </c>
    </row>
    <row r="79" spans="2:51">
      <c r="B79" s="242">
        <f>'Saisie Patrimoine'!B84</f>
        <v>0</v>
      </c>
      <c r="C79" s="242">
        <f t="shared" si="20"/>
        <v>0</v>
      </c>
      <c r="D79" s="242">
        <f t="shared" si="21"/>
        <v>0</v>
      </c>
      <c r="E79" s="242">
        <f>'Saisie Patrimoine'!C84</f>
        <v>0</v>
      </c>
      <c r="G79" s="242">
        <f>'Saisie Patrimoine'!E84</f>
        <v>0</v>
      </c>
      <c r="H79" s="242">
        <f>'Saisie Patrimoine'!F84</f>
        <v>0</v>
      </c>
      <c r="J79" s="242">
        <f>IF(E79=0,0,INDEX('Liste Classe d''actifs'!$A$8:$A$37,MATCH(E79,'Liste Classe d''actifs'!$B$8:$B$37,0)))</f>
        <v>0</v>
      </c>
      <c r="K79" s="242" t="str">
        <f>IF(A79="","",IF(ISERROR(VLOOKUP(B79,'Liste Banque-Enveloppe'!A:D,2,FALSE)),0,VLOOKUP(B79,'Liste Banque-Enveloppe'!A:D,2,FALSE)))</f>
        <v/>
      </c>
      <c r="L79" s="242" t="str">
        <f t="shared" si="22"/>
        <v>00</v>
      </c>
      <c r="M79" s="242">
        <f t="shared" si="23"/>
        <v>0</v>
      </c>
      <c r="N79" s="242">
        <f t="shared" si="24"/>
        <v>0</v>
      </c>
      <c r="O79" s="242">
        <f t="shared" si="25"/>
        <v>0</v>
      </c>
      <c r="P79" s="242">
        <f t="shared" si="26"/>
        <v>0</v>
      </c>
      <c r="R79" s="242" t="str">
        <f t="shared" si="27"/>
        <v>Les autres classes d'actifs</v>
      </c>
      <c r="S79" s="242" t="str">
        <f t="shared" si="28"/>
        <v>Les autres banques</v>
      </c>
      <c r="AN79" s="242" t="str" cm="1">
        <f t="array" ref="AN79">IFERROR(INDEX($D$1:$D$301,MATCH(0,COUNTIF($AN$1:AN78,$D$1:$D$301),0)),"")</f>
        <v/>
      </c>
      <c r="AO79" s="258" t="e">
        <f t="shared" si="29"/>
        <v>#N/A</v>
      </c>
      <c r="AQ79" s="259" t="str" cm="1">
        <f t="array" ref="AQ79">IFERROR(INDEX($C$1:$C$301,MATCH(0,COUNTIF($AQ$1:AQ78,$C$1:$C$301),0)),"")</f>
        <v/>
      </c>
      <c r="AR79" s="258" t="e">
        <f t="shared" si="30"/>
        <v>#N/A</v>
      </c>
      <c r="AS79" s="258"/>
      <c r="AT79" s="260"/>
      <c r="AU79" s="258"/>
      <c r="AW79" s="242" t="str" cm="1">
        <f t="array" ref="AW79">IFERROR(INDEX('Liste Banque-Enveloppe'!$C$7:$C$206,MATCH(0,COUNTIF(AW$1:AW78,'Liste Banque-Enveloppe'!$C$7:$C$206),0)),"")</f>
        <v/>
      </c>
      <c r="AX79" s="242">
        <f t="shared" si="31"/>
        <v>0</v>
      </c>
      <c r="AY79" s="242">
        <f t="shared" si="32"/>
        <v>201</v>
      </c>
    </row>
    <row r="80" spans="2:51">
      <c r="B80" s="242">
        <f>'Saisie Patrimoine'!B85</f>
        <v>0</v>
      </c>
      <c r="C80" s="242">
        <f t="shared" si="20"/>
        <v>0</v>
      </c>
      <c r="D80" s="242">
        <f t="shared" si="21"/>
        <v>0</v>
      </c>
      <c r="E80" s="242">
        <f>'Saisie Patrimoine'!C85</f>
        <v>0</v>
      </c>
      <c r="G80" s="242">
        <f>'Saisie Patrimoine'!E85</f>
        <v>0</v>
      </c>
      <c r="H80" s="242">
        <f>'Saisie Patrimoine'!F85</f>
        <v>0</v>
      </c>
      <c r="J80" s="242">
        <f>IF(E80=0,0,INDEX('Liste Classe d''actifs'!$A$8:$A$37,MATCH(E80,'Liste Classe d''actifs'!$B$8:$B$37,0)))</f>
        <v>0</v>
      </c>
      <c r="K80" s="242" t="str">
        <f>IF(A80="","",IF(ISERROR(VLOOKUP(B80,'Liste Banque-Enveloppe'!A:D,2,FALSE)),0,VLOOKUP(B80,'Liste Banque-Enveloppe'!A:D,2,FALSE)))</f>
        <v/>
      </c>
      <c r="L80" s="242" t="str">
        <f t="shared" si="22"/>
        <v>00</v>
      </c>
      <c r="M80" s="242">
        <f t="shared" si="23"/>
        <v>0</v>
      </c>
      <c r="N80" s="242">
        <f t="shared" si="24"/>
        <v>0</v>
      </c>
      <c r="O80" s="242">
        <f t="shared" si="25"/>
        <v>0</v>
      </c>
      <c r="P80" s="242">
        <f t="shared" si="26"/>
        <v>0</v>
      </c>
      <c r="R80" s="242" t="str">
        <f t="shared" si="27"/>
        <v>Les autres classes d'actifs</v>
      </c>
      <c r="S80" s="242" t="str">
        <f t="shared" si="28"/>
        <v>Les autres banques</v>
      </c>
      <c r="AN80" s="242" t="str" cm="1">
        <f t="array" ref="AN80">IFERROR(INDEX($D$1:$D$301,MATCH(0,COUNTIF($AN$1:AN79,$D$1:$D$301),0)),"")</f>
        <v/>
      </c>
      <c r="AO80" s="258" t="e">
        <f t="shared" si="29"/>
        <v>#N/A</v>
      </c>
      <c r="AQ80" s="259" t="str" cm="1">
        <f t="array" ref="AQ80">IFERROR(INDEX($C$1:$C$301,MATCH(0,COUNTIF($AQ$1:AQ79,$C$1:$C$301),0)),"")</f>
        <v/>
      </c>
      <c r="AR80" s="258" t="e">
        <f t="shared" si="30"/>
        <v>#N/A</v>
      </c>
      <c r="AS80" s="258"/>
      <c r="AT80" s="260"/>
      <c r="AU80" s="258"/>
      <c r="AW80" s="242" t="str" cm="1">
        <f t="array" ref="AW80">IFERROR(INDEX('Liste Banque-Enveloppe'!$C$7:$C$206,MATCH(0,COUNTIF(AW$1:AW79,'Liste Banque-Enveloppe'!$C$7:$C$206),0)),"")</f>
        <v/>
      </c>
      <c r="AX80" s="242">
        <f t="shared" si="31"/>
        <v>0</v>
      </c>
      <c r="AY80" s="242">
        <f t="shared" si="32"/>
        <v>201</v>
      </c>
    </row>
    <row r="81" spans="2:51">
      <c r="B81" s="242">
        <f>'Saisie Patrimoine'!B86</f>
        <v>0</v>
      </c>
      <c r="C81" s="242">
        <f t="shared" si="20"/>
        <v>0</v>
      </c>
      <c r="D81" s="242">
        <f t="shared" si="21"/>
        <v>0</v>
      </c>
      <c r="E81" s="242">
        <f>'Saisie Patrimoine'!C86</f>
        <v>0</v>
      </c>
      <c r="G81" s="242">
        <f>'Saisie Patrimoine'!E86</f>
        <v>0</v>
      </c>
      <c r="H81" s="242">
        <f>'Saisie Patrimoine'!F86</f>
        <v>0</v>
      </c>
      <c r="J81" s="242">
        <f>IF(E81=0,0,INDEX('Liste Classe d''actifs'!$A$8:$A$37,MATCH(E81,'Liste Classe d''actifs'!$B$8:$B$37,0)))</f>
        <v>0</v>
      </c>
      <c r="K81" s="242" t="str">
        <f>IF(A81="","",IF(ISERROR(VLOOKUP(B81,'Liste Banque-Enveloppe'!A:D,2,FALSE)),0,VLOOKUP(B81,'Liste Banque-Enveloppe'!A:D,2,FALSE)))</f>
        <v/>
      </c>
      <c r="L81" s="242" t="str">
        <f t="shared" si="22"/>
        <v>00</v>
      </c>
      <c r="M81" s="242">
        <f t="shared" si="23"/>
        <v>0</v>
      </c>
      <c r="N81" s="242">
        <f t="shared" si="24"/>
        <v>0</v>
      </c>
      <c r="O81" s="242">
        <f t="shared" si="25"/>
        <v>0</v>
      </c>
      <c r="P81" s="242">
        <f t="shared" si="26"/>
        <v>0</v>
      </c>
      <c r="R81" s="242" t="str">
        <f t="shared" si="27"/>
        <v>Les autres classes d'actifs</v>
      </c>
      <c r="S81" s="242" t="str">
        <f t="shared" si="28"/>
        <v>Les autres banques</v>
      </c>
      <c r="AN81" s="242" t="str" cm="1">
        <f t="array" ref="AN81">IFERROR(INDEX($D$1:$D$301,MATCH(0,COUNTIF($AN$1:AN80,$D$1:$D$301),0)),"")</f>
        <v/>
      </c>
      <c r="AO81" s="258" t="e">
        <f t="shared" si="29"/>
        <v>#N/A</v>
      </c>
      <c r="AQ81" s="259" t="str" cm="1">
        <f t="array" ref="AQ81">IFERROR(INDEX($C$1:$C$301,MATCH(0,COUNTIF($AQ$1:AQ80,$C$1:$C$301),0)),"")</f>
        <v/>
      </c>
      <c r="AR81" s="258" t="e">
        <f t="shared" si="30"/>
        <v>#N/A</v>
      </c>
      <c r="AS81" s="258"/>
      <c r="AT81" s="260"/>
      <c r="AU81" s="258"/>
      <c r="AW81" s="242" t="str" cm="1">
        <f t="array" ref="AW81">IFERROR(INDEX('Liste Banque-Enveloppe'!$C$7:$C$206,MATCH(0,COUNTIF(AW$1:AW80,'Liste Banque-Enveloppe'!$C$7:$C$206),0)),"")</f>
        <v/>
      </c>
      <c r="AX81" s="242">
        <f t="shared" si="31"/>
        <v>0</v>
      </c>
      <c r="AY81" s="242">
        <f t="shared" si="32"/>
        <v>201</v>
      </c>
    </row>
    <row r="82" spans="2:51">
      <c r="B82" s="242">
        <f>'Saisie Patrimoine'!B87</f>
        <v>0</v>
      </c>
      <c r="C82" s="242">
        <f t="shared" si="20"/>
        <v>0</v>
      </c>
      <c r="D82" s="242">
        <f t="shared" si="21"/>
        <v>0</v>
      </c>
      <c r="E82" s="242">
        <f>'Saisie Patrimoine'!C87</f>
        <v>0</v>
      </c>
      <c r="G82" s="242">
        <f>'Saisie Patrimoine'!E87</f>
        <v>0</v>
      </c>
      <c r="H82" s="242">
        <f>'Saisie Patrimoine'!F87</f>
        <v>0</v>
      </c>
      <c r="J82" s="242">
        <f>IF(E82=0,0,INDEX('Liste Classe d''actifs'!$A$8:$A$37,MATCH(E82,'Liste Classe d''actifs'!$B$8:$B$37,0)))</f>
        <v>0</v>
      </c>
      <c r="K82" s="242" t="str">
        <f>IF(A82="","",IF(ISERROR(VLOOKUP(B82,'Liste Banque-Enveloppe'!A:D,2,FALSE)),0,VLOOKUP(B82,'Liste Banque-Enveloppe'!A:D,2,FALSE)))</f>
        <v/>
      </c>
      <c r="L82" s="242" t="str">
        <f t="shared" si="22"/>
        <v>00</v>
      </c>
      <c r="M82" s="242">
        <f t="shared" si="23"/>
        <v>0</v>
      </c>
      <c r="N82" s="242">
        <f t="shared" si="24"/>
        <v>0</v>
      </c>
      <c r="O82" s="242">
        <f t="shared" si="25"/>
        <v>0</v>
      </c>
      <c r="P82" s="242">
        <f t="shared" si="26"/>
        <v>0</v>
      </c>
      <c r="R82" s="242" t="str">
        <f t="shared" si="27"/>
        <v>Les autres classes d'actifs</v>
      </c>
      <c r="S82" s="242" t="str">
        <f t="shared" si="28"/>
        <v>Les autres banques</v>
      </c>
      <c r="AN82" s="242" t="str" cm="1">
        <f t="array" ref="AN82">IFERROR(INDEX($D$1:$D$301,MATCH(0,COUNTIF($AN$1:AN81,$D$1:$D$301),0)),"")</f>
        <v/>
      </c>
      <c r="AO82" s="258" t="e">
        <f t="shared" si="29"/>
        <v>#N/A</v>
      </c>
      <c r="AQ82" s="259" t="str" cm="1">
        <f t="array" ref="AQ82">IFERROR(INDEX($C$1:$C$301,MATCH(0,COUNTIF($AQ$1:AQ81,$C$1:$C$301),0)),"")</f>
        <v/>
      </c>
      <c r="AR82" s="258" t="e">
        <f t="shared" si="30"/>
        <v>#N/A</v>
      </c>
      <c r="AS82" s="258"/>
      <c r="AT82" s="260"/>
      <c r="AU82" s="258"/>
      <c r="AW82" s="242" t="str" cm="1">
        <f t="array" ref="AW82">IFERROR(INDEX('Liste Banque-Enveloppe'!$C$7:$C$206,MATCH(0,COUNTIF(AW$1:AW81,'Liste Banque-Enveloppe'!$C$7:$C$206),0)),"")</f>
        <v/>
      </c>
      <c r="AX82" s="242">
        <f t="shared" si="31"/>
        <v>0</v>
      </c>
      <c r="AY82" s="242">
        <f t="shared" si="32"/>
        <v>201</v>
      </c>
    </row>
    <row r="83" spans="2:51">
      <c r="B83" s="242">
        <f>'Saisie Patrimoine'!B88</f>
        <v>0</v>
      </c>
      <c r="C83" s="242">
        <f t="shared" si="20"/>
        <v>0</v>
      </c>
      <c r="D83" s="242">
        <f t="shared" si="21"/>
        <v>0</v>
      </c>
      <c r="E83" s="242">
        <f>'Saisie Patrimoine'!C88</f>
        <v>0</v>
      </c>
      <c r="G83" s="242">
        <f>'Saisie Patrimoine'!E88</f>
        <v>0</v>
      </c>
      <c r="H83" s="242">
        <f>'Saisie Patrimoine'!F88</f>
        <v>0</v>
      </c>
      <c r="J83" s="242">
        <f>IF(E83=0,0,INDEX('Liste Classe d''actifs'!$A$8:$A$37,MATCH(E83,'Liste Classe d''actifs'!$B$8:$B$37,0)))</f>
        <v>0</v>
      </c>
      <c r="K83" s="242" t="str">
        <f>IF(A83="","",IF(ISERROR(VLOOKUP(B83,'Liste Banque-Enveloppe'!A:D,2,FALSE)),0,VLOOKUP(B83,'Liste Banque-Enveloppe'!A:D,2,FALSE)))</f>
        <v/>
      </c>
      <c r="L83" s="242" t="str">
        <f t="shared" si="22"/>
        <v>00</v>
      </c>
      <c r="M83" s="242">
        <f t="shared" si="23"/>
        <v>0</v>
      </c>
      <c r="N83" s="242">
        <f t="shared" si="24"/>
        <v>0</v>
      </c>
      <c r="O83" s="242">
        <f t="shared" si="25"/>
        <v>0</v>
      </c>
      <c r="P83" s="242">
        <f t="shared" si="26"/>
        <v>0</v>
      </c>
      <c r="R83" s="242" t="str">
        <f t="shared" si="27"/>
        <v>Les autres classes d'actifs</v>
      </c>
      <c r="S83" s="242" t="str">
        <f t="shared" si="28"/>
        <v>Les autres banques</v>
      </c>
      <c r="AN83" s="242" t="str" cm="1">
        <f t="array" ref="AN83">IFERROR(INDEX($D$1:$D$301,MATCH(0,COUNTIF($AN$1:AN82,$D$1:$D$301),0)),"")</f>
        <v/>
      </c>
      <c r="AO83" s="258" t="e">
        <f t="shared" si="29"/>
        <v>#N/A</v>
      </c>
      <c r="AQ83" s="259" t="str" cm="1">
        <f t="array" ref="AQ83">IFERROR(INDEX($C$1:$C$301,MATCH(0,COUNTIF($AQ$1:AQ82,$C$1:$C$301),0)),"")</f>
        <v/>
      </c>
      <c r="AR83" s="258" t="e">
        <f t="shared" si="30"/>
        <v>#N/A</v>
      </c>
      <c r="AS83" s="258"/>
      <c r="AT83" s="260"/>
      <c r="AU83" s="258"/>
      <c r="AW83" s="242" t="str" cm="1">
        <f t="array" ref="AW83">IFERROR(INDEX('Liste Banque-Enveloppe'!$C$7:$C$206,MATCH(0,COUNTIF(AW$1:AW82,'Liste Banque-Enveloppe'!$C$7:$C$206),0)),"")</f>
        <v/>
      </c>
      <c r="AX83" s="242">
        <f t="shared" si="31"/>
        <v>0</v>
      </c>
      <c r="AY83" s="242">
        <f t="shared" si="32"/>
        <v>201</v>
      </c>
    </row>
    <row r="84" spans="2:51">
      <c r="B84" s="242">
        <f>'Saisie Patrimoine'!B89</f>
        <v>0</v>
      </c>
      <c r="C84" s="242">
        <f t="shared" si="20"/>
        <v>0</v>
      </c>
      <c r="D84" s="242">
        <f t="shared" si="21"/>
        <v>0</v>
      </c>
      <c r="E84" s="242">
        <f>'Saisie Patrimoine'!C89</f>
        <v>0</v>
      </c>
      <c r="G84" s="242">
        <f>'Saisie Patrimoine'!E89</f>
        <v>0</v>
      </c>
      <c r="H84" s="242">
        <f>'Saisie Patrimoine'!F89</f>
        <v>0</v>
      </c>
      <c r="J84" s="242">
        <f>IF(E84=0,0,INDEX('Liste Classe d''actifs'!$A$8:$A$37,MATCH(E84,'Liste Classe d''actifs'!$B$8:$B$37,0)))</f>
        <v>0</v>
      </c>
      <c r="K84" s="242" t="str">
        <f>IF(A84="","",IF(ISERROR(VLOOKUP(B84,'Liste Banque-Enveloppe'!A:D,2,FALSE)),0,VLOOKUP(B84,'Liste Banque-Enveloppe'!A:D,2,FALSE)))</f>
        <v/>
      </c>
      <c r="L84" s="242" t="str">
        <f t="shared" si="22"/>
        <v>00</v>
      </c>
      <c r="M84" s="242">
        <f t="shared" si="23"/>
        <v>0</v>
      </c>
      <c r="N84" s="242">
        <f t="shared" si="24"/>
        <v>0</v>
      </c>
      <c r="O84" s="242">
        <f t="shared" si="25"/>
        <v>0</v>
      </c>
      <c r="P84" s="242">
        <f t="shared" si="26"/>
        <v>0</v>
      </c>
      <c r="R84" s="242" t="str">
        <f t="shared" si="27"/>
        <v>Les autres classes d'actifs</v>
      </c>
      <c r="S84" s="242" t="str">
        <f t="shared" si="28"/>
        <v>Les autres banques</v>
      </c>
      <c r="AN84" s="242" t="str" cm="1">
        <f t="array" ref="AN84">IFERROR(INDEX($D$1:$D$301,MATCH(0,COUNTIF($AN$1:AN83,$D$1:$D$301),0)),"")</f>
        <v/>
      </c>
      <c r="AO84" s="258" t="e">
        <f t="shared" si="29"/>
        <v>#N/A</v>
      </c>
      <c r="AQ84" s="259" t="str" cm="1">
        <f t="array" ref="AQ84">IFERROR(INDEX($C$1:$C$301,MATCH(0,COUNTIF($AQ$1:AQ83,$C$1:$C$301),0)),"")</f>
        <v/>
      </c>
      <c r="AR84" s="258" t="e">
        <f t="shared" si="30"/>
        <v>#N/A</v>
      </c>
      <c r="AS84" s="258"/>
      <c r="AT84" s="260"/>
      <c r="AU84" s="258"/>
      <c r="AW84" s="242" t="str" cm="1">
        <f t="array" ref="AW84">IFERROR(INDEX('Liste Banque-Enveloppe'!$C$7:$C$206,MATCH(0,COUNTIF(AW$1:AW83,'Liste Banque-Enveloppe'!$C$7:$C$206),0)),"")</f>
        <v/>
      </c>
      <c r="AX84" s="242">
        <f t="shared" si="31"/>
        <v>0</v>
      </c>
      <c r="AY84" s="242">
        <f t="shared" si="32"/>
        <v>201</v>
      </c>
    </row>
    <row r="85" spans="2:51">
      <c r="B85" s="242">
        <f>'Saisie Patrimoine'!B90</f>
        <v>0</v>
      </c>
      <c r="C85" s="242">
        <f t="shared" si="20"/>
        <v>0</v>
      </c>
      <c r="D85" s="242">
        <f t="shared" si="21"/>
        <v>0</v>
      </c>
      <c r="E85" s="242">
        <f>'Saisie Patrimoine'!C90</f>
        <v>0</v>
      </c>
      <c r="G85" s="242">
        <f>'Saisie Patrimoine'!E90</f>
        <v>0</v>
      </c>
      <c r="H85" s="242">
        <f>'Saisie Patrimoine'!F90</f>
        <v>0</v>
      </c>
      <c r="J85" s="242">
        <f>IF(E85=0,0,INDEX('Liste Classe d''actifs'!$A$8:$A$37,MATCH(E85,'Liste Classe d''actifs'!$B$8:$B$37,0)))</f>
        <v>0</v>
      </c>
      <c r="K85" s="242" t="str">
        <f>IF(A85="","",IF(ISERROR(VLOOKUP(B85,'Liste Banque-Enveloppe'!A:D,2,FALSE)),0,VLOOKUP(B85,'Liste Banque-Enveloppe'!A:D,2,FALSE)))</f>
        <v/>
      </c>
      <c r="L85" s="242" t="str">
        <f t="shared" si="22"/>
        <v>00</v>
      </c>
      <c r="M85" s="242">
        <f t="shared" si="23"/>
        <v>0</v>
      </c>
      <c r="N85" s="242">
        <f t="shared" si="24"/>
        <v>0</v>
      </c>
      <c r="O85" s="242">
        <f t="shared" si="25"/>
        <v>0</v>
      </c>
      <c r="P85" s="242">
        <f t="shared" si="26"/>
        <v>0</v>
      </c>
      <c r="R85" s="242" t="str">
        <f t="shared" si="27"/>
        <v>Les autres classes d'actifs</v>
      </c>
      <c r="S85" s="242" t="str">
        <f t="shared" si="28"/>
        <v>Les autres banques</v>
      </c>
      <c r="AN85" s="242" t="str" cm="1">
        <f t="array" ref="AN85">IFERROR(INDEX($D$1:$D$301,MATCH(0,COUNTIF($AN$1:AN84,$D$1:$D$301),0)),"")</f>
        <v/>
      </c>
      <c r="AO85" s="258" t="e">
        <f t="shared" si="29"/>
        <v>#N/A</v>
      </c>
      <c r="AQ85" s="259" t="str" cm="1">
        <f t="array" ref="AQ85">IFERROR(INDEX($C$1:$C$301,MATCH(0,COUNTIF($AQ$1:AQ84,$C$1:$C$301),0)),"")</f>
        <v/>
      </c>
      <c r="AR85" s="258" t="e">
        <f t="shared" si="30"/>
        <v>#N/A</v>
      </c>
      <c r="AS85" s="258"/>
      <c r="AT85" s="260"/>
      <c r="AU85" s="258"/>
      <c r="AW85" s="242" t="str" cm="1">
        <f t="array" ref="AW85">IFERROR(INDEX('Liste Banque-Enveloppe'!$C$7:$C$206,MATCH(0,COUNTIF(AW$1:AW84,'Liste Banque-Enveloppe'!$C$7:$C$206),0)),"")</f>
        <v/>
      </c>
      <c r="AX85" s="242">
        <f t="shared" si="31"/>
        <v>0</v>
      </c>
      <c r="AY85" s="242">
        <f t="shared" si="32"/>
        <v>201</v>
      </c>
    </row>
    <row r="86" spans="2:51">
      <c r="B86" s="242">
        <f>'Saisie Patrimoine'!B91</f>
        <v>0</v>
      </c>
      <c r="C86" s="242">
        <f t="shared" si="20"/>
        <v>0</v>
      </c>
      <c r="D86" s="242">
        <f t="shared" si="21"/>
        <v>0</v>
      </c>
      <c r="E86" s="242">
        <f>'Saisie Patrimoine'!C91</f>
        <v>0</v>
      </c>
      <c r="G86" s="242">
        <f>'Saisie Patrimoine'!E91</f>
        <v>0</v>
      </c>
      <c r="H86" s="242">
        <f>'Saisie Patrimoine'!F91</f>
        <v>0</v>
      </c>
      <c r="J86" s="242">
        <f>IF(E86=0,0,INDEX('Liste Classe d''actifs'!$A$8:$A$37,MATCH(E86,'Liste Classe d''actifs'!$B$8:$B$37,0)))</f>
        <v>0</v>
      </c>
      <c r="K86" s="242" t="str">
        <f>IF(A86="","",IF(ISERROR(VLOOKUP(B86,'Liste Banque-Enveloppe'!A:D,2,FALSE)),0,VLOOKUP(B86,'Liste Banque-Enveloppe'!A:D,2,FALSE)))</f>
        <v/>
      </c>
      <c r="L86" s="242" t="str">
        <f t="shared" si="22"/>
        <v>00</v>
      </c>
      <c r="M86" s="242">
        <f t="shared" si="23"/>
        <v>0</v>
      </c>
      <c r="N86" s="242">
        <f t="shared" si="24"/>
        <v>0</v>
      </c>
      <c r="O86" s="242">
        <f t="shared" si="25"/>
        <v>0</v>
      </c>
      <c r="P86" s="242">
        <f t="shared" si="26"/>
        <v>0</v>
      </c>
      <c r="R86" s="242" t="str">
        <f t="shared" si="27"/>
        <v>Les autres classes d'actifs</v>
      </c>
      <c r="S86" s="242" t="str">
        <f t="shared" si="28"/>
        <v>Les autres banques</v>
      </c>
      <c r="AN86" s="242" t="str" cm="1">
        <f t="array" ref="AN86">IFERROR(INDEX($D$1:$D$301,MATCH(0,COUNTIF($AN$1:AN85,$D$1:$D$301),0)),"")</f>
        <v/>
      </c>
      <c r="AO86" s="258" t="e">
        <f t="shared" si="29"/>
        <v>#N/A</v>
      </c>
      <c r="AQ86" s="259" t="str" cm="1">
        <f t="array" ref="AQ86">IFERROR(INDEX($C$1:$C$301,MATCH(0,COUNTIF($AQ$1:AQ85,$C$1:$C$301),0)),"")</f>
        <v/>
      </c>
      <c r="AR86" s="258" t="e">
        <f t="shared" si="30"/>
        <v>#N/A</v>
      </c>
      <c r="AS86" s="258"/>
      <c r="AT86" s="260"/>
      <c r="AU86" s="258"/>
      <c r="AW86" s="242" t="str" cm="1">
        <f t="array" ref="AW86">IFERROR(INDEX('Liste Banque-Enveloppe'!$C$7:$C$206,MATCH(0,COUNTIF(AW$1:AW85,'Liste Banque-Enveloppe'!$C$7:$C$206),0)),"")</f>
        <v/>
      </c>
      <c r="AX86" s="242">
        <f t="shared" si="31"/>
        <v>0</v>
      </c>
      <c r="AY86" s="242">
        <f t="shared" si="32"/>
        <v>201</v>
      </c>
    </row>
    <row r="87" spans="2:51">
      <c r="B87" s="242">
        <f>'Saisie Patrimoine'!B92</f>
        <v>0</v>
      </c>
      <c r="C87" s="242">
        <f t="shared" si="20"/>
        <v>0</v>
      </c>
      <c r="D87" s="242">
        <f t="shared" si="21"/>
        <v>0</v>
      </c>
      <c r="E87" s="242">
        <f>'Saisie Patrimoine'!C92</f>
        <v>0</v>
      </c>
      <c r="G87" s="242">
        <f>'Saisie Patrimoine'!E92</f>
        <v>0</v>
      </c>
      <c r="H87" s="242">
        <f>'Saisie Patrimoine'!F92</f>
        <v>0</v>
      </c>
      <c r="J87" s="242">
        <f>IF(E87=0,0,INDEX('Liste Classe d''actifs'!$A$8:$A$37,MATCH(E87,'Liste Classe d''actifs'!$B$8:$B$37,0)))</f>
        <v>0</v>
      </c>
      <c r="K87" s="242" t="str">
        <f>IF(A87="","",IF(ISERROR(VLOOKUP(B87,'Liste Banque-Enveloppe'!A:D,2,FALSE)),0,VLOOKUP(B87,'Liste Banque-Enveloppe'!A:D,2,FALSE)))</f>
        <v/>
      </c>
      <c r="L87" s="242" t="str">
        <f t="shared" si="22"/>
        <v>00</v>
      </c>
      <c r="M87" s="242">
        <f t="shared" si="23"/>
        <v>0</v>
      </c>
      <c r="N87" s="242">
        <f t="shared" si="24"/>
        <v>0</v>
      </c>
      <c r="O87" s="242">
        <f t="shared" si="25"/>
        <v>0</v>
      </c>
      <c r="P87" s="242">
        <f t="shared" si="26"/>
        <v>0</v>
      </c>
      <c r="R87" s="242" t="str">
        <f t="shared" si="27"/>
        <v>Les autres classes d'actifs</v>
      </c>
      <c r="S87" s="242" t="str">
        <f t="shared" si="28"/>
        <v>Les autres banques</v>
      </c>
      <c r="AN87" s="242" t="str" cm="1">
        <f t="array" ref="AN87">IFERROR(INDEX($D$1:$D$301,MATCH(0,COUNTIF($AN$1:AN86,$D$1:$D$301),0)),"")</f>
        <v/>
      </c>
      <c r="AO87" s="258" t="e">
        <f t="shared" si="29"/>
        <v>#N/A</v>
      </c>
      <c r="AQ87" s="259" t="str" cm="1">
        <f t="array" ref="AQ87">IFERROR(INDEX($C$1:$C$301,MATCH(0,COUNTIF($AQ$1:AQ86,$C$1:$C$301),0)),"")</f>
        <v/>
      </c>
      <c r="AR87" s="258" t="e">
        <f t="shared" si="30"/>
        <v>#N/A</v>
      </c>
      <c r="AS87" s="258"/>
      <c r="AT87" s="260"/>
      <c r="AU87" s="258"/>
      <c r="AW87" s="242" t="str" cm="1">
        <f t="array" ref="AW87">IFERROR(INDEX('Liste Banque-Enveloppe'!$C$7:$C$206,MATCH(0,COUNTIF(AW$1:AW86,'Liste Banque-Enveloppe'!$C$7:$C$206),0)),"")</f>
        <v/>
      </c>
      <c r="AX87" s="242">
        <f t="shared" si="31"/>
        <v>0</v>
      </c>
      <c r="AY87" s="242">
        <f t="shared" si="32"/>
        <v>201</v>
      </c>
    </row>
    <row r="88" spans="2:51">
      <c r="B88" s="242">
        <f>'Saisie Patrimoine'!B93</f>
        <v>0</v>
      </c>
      <c r="C88" s="242">
        <f t="shared" si="20"/>
        <v>0</v>
      </c>
      <c r="D88" s="242">
        <f t="shared" si="21"/>
        <v>0</v>
      </c>
      <c r="E88" s="242">
        <f>'Saisie Patrimoine'!C93</f>
        <v>0</v>
      </c>
      <c r="G88" s="242">
        <f>'Saisie Patrimoine'!E93</f>
        <v>0</v>
      </c>
      <c r="H88" s="242">
        <f>'Saisie Patrimoine'!F93</f>
        <v>0</v>
      </c>
      <c r="J88" s="242">
        <f>IF(E88=0,0,INDEX('Liste Classe d''actifs'!$A$8:$A$37,MATCH(E88,'Liste Classe d''actifs'!$B$8:$B$37,0)))</f>
        <v>0</v>
      </c>
      <c r="K88" s="242" t="str">
        <f>IF(A88="","",IF(ISERROR(VLOOKUP(B88,'Liste Banque-Enveloppe'!A:D,2,FALSE)),0,VLOOKUP(B88,'Liste Banque-Enveloppe'!A:D,2,FALSE)))</f>
        <v/>
      </c>
      <c r="L88" s="242" t="str">
        <f t="shared" si="22"/>
        <v>00</v>
      </c>
      <c r="M88" s="242">
        <f t="shared" si="23"/>
        <v>0</v>
      </c>
      <c r="N88" s="242">
        <f t="shared" si="24"/>
        <v>0</v>
      </c>
      <c r="O88" s="242">
        <f t="shared" si="25"/>
        <v>0</v>
      </c>
      <c r="P88" s="242">
        <f t="shared" si="26"/>
        <v>0</v>
      </c>
      <c r="R88" s="242" t="str">
        <f t="shared" si="27"/>
        <v>Les autres classes d'actifs</v>
      </c>
      <c r="S88" s="242" t="str">
        <f t="shared" si="28"/>
        <v>Les autres banques</v>
      </c>
      <c r="AN88" s="242" t="str" cm="1">
        <f t="array" ref="AN88">IFERROR(INDEX($D$1:$D$301,MATCH(0,COUNTIF($AN$1:AN87,$D$1:$D$301),0)),"")</f>
        <v/>
      </c>
      <c r="AO88" s="258" t="e">
        <f t="shared" si="29"/>
        <v>#N/A</v>
      </c>
      <c r="AQ88" s="259" t="str" cm="1">
        <f t="array" ref="AQ88">IFERROR(INDEX($C$1:$C$301,MATCH(0,COUNTIF($AQ$1:AQ87,$C$1:$C$301),0)),"")</f>
        <v/>
      </c>
      <c r="AR88" s="258" t="e">
        <f t="shared" si="30"/>
        <v>#N/A</v>
      </c>
      <c r="AS88" s="258"/>
      <c r="AT88" s="260"/>
      <c r="AU88" s="258"/>
      <c r="AW88" s="242" t="str" cm="1">
        <f t="array" ref="AW88">IFERROR(INDEX('Liste Banque-Enveloppe'!$C$7:$C$206,MATCH(0,COUNTIF(AW$1:AW87,'Liste Banque-Enveloppe'!$C$7:$C$206),0)),"")</f>
        <v/>
      </c>
      <c r="AX88" s="242">
        <f t="shared" si="31"/>
        <v>0</v>
      </c>
      <c r="AY88" s="242">
        <f t="shared" si="32"/>
        <v>201</v>
      </c>
    </row>
    <row r="89" spans="2:51">
      <c r="B89" s="242">
        <f>'Saisie Patrimoine'!B94</f>
        <v>0</v>
      </c>
      <c r="C89" s="242">
        <f t="shared" si="20"/>
        <v>0</v>
      </c>
      <c r="D89" s="242">
        <f t="shared" si="21"/>
        <v>0</v>
      </c>
      <c r="E89" s="242">
        <f>'Saisie Patrimoine'!C94</f>
        <v>0</v>
      </c>
      <c r="G89" s="242">
        <f>'Saisie Patrimoine'!E94</f>
        <v>0</v>
      </c>
      <c r="H89" s="242">
        <f>'Saisie Patrimoine'!F94</f>
        <v>0</v>
      </c>
      <c r="J89" s="242">
        <f>IF(E89=0,0,INDEX('Liste Classe d''actifs'!$A$8:$A$37,MATCH(E89,'Liste Classe d''actifs'!$B$8:$B$37,0)))</f>
        <v>0</v>
      </c>
      <c r="K89" s="242" t="str">
        <f>IF(A89="","",IF(ISERROR(VLOOKUP(B89,'Liste Banque-Enveloppe'!A:D,2,FALSE)),0,VLOOKUP(B89,'Liste Banque-Enveloppe'!A:D,2,FALSE)))</f>
        <v/>
      </c>
      <c r="L89" s="242" t="str">
        <f t="shared" si="22"/>
        <v>00</v>
      </c>
      <c r="M89" s="242">
        <f t="shared" si="23"/>
        <v>0</v>
      </c>
      <c r="N89" s="242">
        <f t="shared" si="24"/>
        <v>0</v>
      </c>
      <c r="O89" s="242">
        <f t="shared" si="25"/>
        <v>0</v>
      </c>
      <c r="P89" s="242">
        <f t="shared" si="26"/>
        <v>0</v>
      </c>
      <c r="R89" s="242" t="str">
        <f t="shared" si="27"/>
        <v>Les autres classes d'actifs</v>
      </c>
      <c r="S89" s="242" t="str">
        <f t="shared" si="28"/>
        <v>Les autres banques</v>
      </c>
      <c r="AN89" s="242" t="str" cm="1">
        <f t="array" ref="AN89">IFERROR(INDEX($D$1:$D$301,MATCH(0,COUNTIF($AN$1:AN88,$D$1:$D$301),0)),"")</f>
        <v/>
      </c>
      <c r="AO89" s="258" t="e">
        <f t="shared" si="29"/>
        <v>#N/A</v>
      </c>
      <c r="AQ89" s="259" t="str" cm="1">
        <f t="array" ref="AQ89">IFERROR(INDEX($C$1:$C$301,MATCH(0,COUNTIF($AQ$1:AQ88,$C$1:$C$301),0)),"")</f>
        <v/>
      </c>
      <c r="AR89" s="258" t="e">
        <f t="shared" si="30"/>
        <v>#N/A</v>
      </c>
      <c r="AS89" s="258"/>
      <c r="AT89" s="260"/>
      <c r="AU89" s="258"/>
      <c r="AW89" s="242" t="str" cm="1">
        <f t="array" ref="AW89">IFERROR(INDEX('Liste Banque-Enveloppe'!$C$7:$C$206,MATCH(0,COUNTIF(AW$1:AW88,'Liste Banque-Enveloppe'!$C$7:$C$206),0)),"")</f>
        <v/>
      </c>
      <c r="AX89" s="242">
        <f t="shared" si="31"/>
        <v>0</v>
      </c>
      <c r="AY89" s="242">
        <f t="shared" si="32"/>
        <v>201</v>
      </c>
    </row>
    <row r="90" spans="2:51">
      <c r="B90" s="242">
        <f>'Saisie Patrimoine'!B95</f>
        <v>0</v>
      </c>
      <c r="C90" s="242">
        <f t="shared" si="20"/>
        <v>0</v>
      </c>
      <c r="D90" s="242">
        <f t="shared" si="21"/>
        <v>0</v>
      </c>
      <c r="E90" s="242">
        <f>'Saisie Patrimoine'!C95</f>
        <v>0</v>
      </c>
      <c r="G90" s="242">
        <f>'Saisie Patrimoine'!E95</f>
        <v>0</v>
      </c>
      <c r="H90" s="242">
        <f>'Saisie Patrimoine'!F95</f>
        <v>0</v>
      </c>
      <c r="J90" s="242">
        <f>IF(E90=0,0,INDEX('Liste Classe d''actifs'!$A$8:$A$37,MATCH(E90,'Liste Classe d''actifs'!$B$8:$B$37,0)))</f>
        <v>0</v>
      </c>
      <c r="K90" s="242" t="str">
        <f>IF(A90="","",IF(ISERROR(VLOOKUP(B90,'Liste Banque-Enveloppe'!A:D,2,FALSE)),0,VLOOKUP(B90,'Liste Banque-Enveloppe'!A:D,2,FALSE)))</f>
        <v/>
      </c>
      <c r="L90" s="242" t="str">
        <f t="shared" si="22"/>
        <v>00</v>
      </c>
      <c r="M90" s="242">
        <f t="shared" si="23"/>
        <v>0</v>
      </c>
      <c r="N90" s="242">
        <f t="shared" si="24"/>
        <v>0</v>
      </c>
      <c r="O90" s="242">
        <f t="shared" si="25"/>
        <v>0</v>
      </c>
      <c r="P90" s="242">
        <f t="shared" si="26"/>
        <v>0</v>
      </c>
      <c r="R90" s="242" t="str">
        <f t="shared" si="27"/>
        <v>Les autres classes d'actifs</v>
      </c>
      <c r="S90" s="242" t="str">
        <f t="shared" si="28"/>
        <v>Les autres banques</v>
      </c>
      <c r="AN90" s="242" t="str" cm="1">
        <f t="array" ref="AN90">IFERROR(INDEX($D$1:$D$301,MATCH(0,COUNTIF($AN$1:AN89,$D$1:$D$301),0)),"")</f>
        <v/>
      </c>
      <c r="AO90" s="258" t="e">
        <f t="shared" si="29"/>
        <v>#N/A</v>
      </c>
      <c r="AQ90" s="259" t="str" cm="1">
        <f t="array" ref="AQ90">IFERROR(INDEX($C$1:$C$301,MATCH(0,COUNTIF($AQ$1:AQ89,$C$1:$C$301),0)),"")</f>
        <v/>
      </c>
      <c r="AR90" s="258" t="e">
        <f t="shared" si="30"/>
        <v>#N/A</v>
      </c>
      <c r="AS90" s="258"/>
      <c r="AT90" s="260"/>
      <c r="AU90" s="258"/>
      <c r="AW90" s="242" t="str" cm="1">
        <f t="array" ref="AW90">IFERROR(INDEX('Liste Banque-Enveloppe'!$C$7:$C$206,MATCH(0,COUNTIF(AW$1:AW89,'Liste Banque-Enveloppe'!$C$7:$C$206),0)),"")</f>
        <v/>
      </c>
      <c r="AX90" s="242">
        <f t="shared" si="31"/>
        <v>0</v>
      </c>
      <c r="AY90" s="242">
        <f t="shared" si="32"/>
        <v>201</v>
      </c>
    </row>
    <row r="91" spans="2:51">
      <c r="B91" s="242">
        <f>'Saisie Patrimoine'!B96</f>
        <v>0</v>
      </c>
      <c r="C91" s="242">
        <f t="shared" si="20"/>
        <v>0</v>
      </c>
      <c r="D91" s="242">
        <f t="shared" si="21"/>
        <v>0</v>
      </c>
      <c r="E91" s="242">
        <f>'Saisie Patrimoine'!C96</f>
        <v>0</v>
      </c>
      <c r="G91" s="242">
        <f>'Saisie Patrimoine'!E96</f>
        <v>0</v>
      </c>
      <c r="H91" s="242">
        <f>'Saisie Patrimoine'!F96</f>
        <v>0</v>
      </c>
      <c r="J91" s="242">
        <f>IF(E91=0,0,INDEX('Liste Classe d''actifs'!$A$8:$A$37,MATCH(E91,'Liste Classe d''actifs'!$B$8:$B$37,0)))</f>
        <v>0</v>
      </c>
      <c r="K91" s="242" t="str">
        <f>IF(A91="","",IF(ISERROR(VLOOKUP(B91,'Liste Banque-Enveloppe'!A:D,2,FALSE)),0,VLOOKUP(B91,'Liste Banque-Enveloppe'!A:D,2,FALSE)))</f>
        <v/>
      </c>
      <c r="L91" s="242" t="str">
        <f t="shared" si="22"/>
        <v>00</v>
      </c>
      <c r="M91" s="242">
        <f t="shared" si="23"/>
        <v>0</v>
      </c>
      <c r="N91" s="242">
        <f t="shared" si="24"/>
        <v>0</v>
      </c>
      <c r="O91" s="242">
        <f t="shared" si="25"/>
        <v>0</v>
      </c>
      <c r="P91" s="242">
        <f t="shared" si="26"/>
        <v>0</v>
      </c>
      <c r="R91" s="242" t="str">
        <f t="shared" si="27"/>
        <v>Les autres classes d'actifs</v>
      </c>
      <c r="S91" s="242" t="str">
        <f t="shared" si="28"/>
        <v>Les autres banques</v>
      </c>
      <c r="AN91" s="242" t="str" cm="1">
        <f t="array" ref="AN91">IFERROR(INDEX($D$1:$D$301,MATCH(0,COUNTIF($AN$1:AN90,$D$1:$D$301),0)),"")</f>
        <v/>
      </c>
      <c r="AO91" s="258" t="e">
        <f t="shared" si="29"/>
        <v>#N/A</v>
      </c>
      <c r="AQ91" s="259" t="str" cm="1">
        <f t="array" ref="AQ91">IFERROR(INDEX($C$1:$C$301,MATCH(0,COUNTIF($AQ$1:AQ90,$C$1:$C$301),0)),"")</f>
        <v/>
      </c>
      <c r="AR91" s="258" t="e">
        <f t="shared" si="30"/>
        <v>#N/A</v>
      </c>
      <c r="AS91" s="258"/>
      <c r="AT91" s="260"/>
      <c r="AU91" s="258"/>
      <c r="AW91" s="242" t="str" cm="1">
        <f t="array" ref="AW91">IFERROR(INDEX('Liste Banque-Enveloppe'!$C$7:$C$206,MATCH(0,COUNTIF(AW$1:AW90,'Liste Banque-Enveloppe'!$C$7:$C$206),0)),"")</f>
        <v/>
      </c>
      <c r="AX91" s="242">
        <f t="shared" si="31"/>
        <v>0</v>
      </c>
      <c r="AY91" s="242">
        <f t="shared" si="32"/>
        <v>201</v>
      </c>
    </row>
    <row r="92" spans="2:51">
      <c r="B92" s="242">
        <f>'Saisie Patrimoine'!B97</f>
        <v>0</v>
      </c>
      <c r="C92" s="242">
        <f t="shared" si="20"/>
        <v>0</v>
      </c>
      <c r="D92" s="242">
        <f t="shared" si="21"/>
        <v>0</v>
      </c>
      <c r="E92" s="242">
        <f>'Saisie Patrimoine'!C97</f>
        <v>0</v>
      </c>
      <c r="G92" s="242">
        <f>'Saisie Patrimoine'!E97</f>
        <v>0</v>
      </c>
      <c r="H92" s="242">
        <f>'Saisie Patrimoine'!F97</f>
        <v>0</v>
      </c>
      <c r="J92" s="242">
        <f>IF(E92=0,0,INDEX('Liste Classe d''actifs'!$A$8:$A$37,MATCH(E92,'Liste Classe d''actifs'!$B$8:$B$37,0)))</f>
        <v>0</v>
      </c>
      <c r="K92" s="242" t="str">
        <f>IF(A92="","",IF(ISERROR(VLOOKUP(B92,'Liste Banque-Enveloppe'!A:D,2,FALSE)),0,VLOOKUP(B92,'Liste Banque-Enveloppe'!A:D,2,FALSE)))</f>
        <v/>
      </c>
      <c r="L92" s="242" t="str">
        <f t="shared" si="22"/>
        <v>00</v>
      </c>
      <c r="M92" s="242">
        <f t="shared" si="23"/>
        <v>0</v>
      </c>
      <c r="N92" s="242">
        <f t="shared" si="24"/>
        <v>0</v>
      </c>
      <c r="O92" s="242">
        <f t="shared" si="25"/>
        <v>0</v>
      </c>
      <c r="P92" s="242">
        <f t="shared" si="26"/>
        <v>0</v>
      </c>
      <c r="R92" s="242" t="str">
        <f t="shared" si="27"/>
        <v>Les autres classes d'actifs</v>
      </c>
      <c r="S92" s="242" t="str">
        <f t="shared" si="28"/>
        <v>Les autres banques</v>
      </c>
      <c r="AN92" s="242" t="str" cm="1">
        <f t="array" ref="AN92">IFERROR(INDEX($D$1:$D$301,MATCH(0,COUNTIF($AN$1:AN91,$D$1:$D$301),0)),"")</f>
        <v/>
      </c>
      <c r="AO92" s="258" t="e">
        <f t="shared" si="29"/>
        <v>#N/A</v>
      </c>
      <c r="AQ92" s="259" t="str" cm="1">
        <f t="array" ref="AQ92">IFERROR(INDEX($C$1:$C$301,MATCH(0,COUNTIF($AQ$1:AQ91,$C$1:$C$301),0)),"")</f>
        <v/>
      </c>
      <c r="AR92" s="258" t="e">
        <f t="shared" si="30"/>
        <v>#N/A</v>
      </c>
      <c r="AS92" s="258"/>
      <c r="AT92" s="260"/>
      <c r="AU92" s="258"/>
      <c r="AW92" s="242" t="str" cm="1">
        <f t="array" ref="AW92">IFERROR(INDEX('Liste Banque-Enveloppe'!$C$7:$C$206,MATCH(0,COUNTIF(AW$1:AW91,'Liste Banque-Enveloppe'!$C$7:$C$206),0)),"")</f>
        <v/>
      </c>
      <c r="AX92" s="242">
        <f t="shared" si="31"/>
        <v>0</v>
      </c>
      <c r="AY92" s="242">
        <f t="shared" si="32"/>
        <v>201</v>
      </c>
    </row>
    <row r="93" spans="2:51">
      <c r="B93" s="242">
        <f>'Saisie Patrimoine'!B98</f>
        <v>0</v>
      </c>
      <c r="C93" s="242">
        <f t="shared" si="20"/>
        <v>0</v>
      </c>
      <c r="D93" s="242">
        <f t="shared" si="21"/>
        <v>0</v>
      </c>
      <c r="E93" s="242">
        <f>'Saisie Patrimoine'!C98</f>
        <v>0</v>
      </c>
      <c r="G93" s="242">
        <f>'Saisie Patrimoine'!E98</f>
        <v>0</v>
      </c>
      <c r="H93" s="242">
        <f>'Saisie Patrimoine'!F98</f>
        <v>0</v>
      </c>
      <c r="J93" s="242">
        <f>IF(E93=0,0,INDEX('Liste Classe d''actifs'!$A$8:$A$37,MATCH(E93,'Liste Classe d''actifs'!$B$8:$B$37,0)))</f>
        <v>0</v>
      </c>
      <c r="K93" s="242" t="str">
        <f>IF(A93="","",IF(ISERROR(VLOOKUP(B93,'Liste Banque-Enveloppe'!A:D,2,FALSE)),0,VLOOKUP(B93,'Liste Banque-Enveloppe'!A:D,2,FALSE)))</f>
        <v/>
      </c>
      <c r="L93" s="242" t="str">
        <f t="shared" si="22"/>
        <v>00</v>
      </c>
      <c r="M93" s="242">
        <f t="shared" si="23"/>
        <v>0</v>
      </c>
      <c r="N93" s="242">
        <f t="shared" si="24"/>
        <v>0</v>
      </c>
      <c r="O93" s="242">
        <f t="shared" si="25"/>
        <v>0</v>
      </c>
      <c r="P93" s="242">
        <f t="shared" si="26"/>
        <v>0</v>
      </c>
      <c r="R93" s="242" t="str">
        <f t="shared" si="27"/>
        <v>Les autres classes d'actifs</v>
      </c>
      <c r="S93" s="242" t="str">
        <f t="shared" si="28"/>
        <v>Les autres banques</v>
      </c>
      <c r="AN93" s="242" t="str" cm="1">
        <f t="array" ref="AN93">IFERROR(INDEX($D$1:$D$301,MATCH(0,COUNTIF($AN$1:AN92,$D$1:$D$301),0)),"")</f>
        <v/>
      </c>
      <c r="AO93" s="258" t="e">
        <f t="shared" si="29"/>
        <v>#N/A</v>
      </c>
      <c r="AQ93" s="259" t="str" cm="1">
        <f t="array" ref="AQ93">IFERROR(INDEX($C$1:$C$301,MATCH(0,COUNTIF($AQ$1:AQ92,$C$1:$C$301),0)),"")</f>
        <v/>
      </c>
      <c r="AR93" s="258" t="e">
        <f t="shared" si="30"/>
        <v>#N/A</v>
      </c>
      <c r="AS93" s="258"/>
      <c r="AT93" s="260"/>
      <c r="AU93" s="258"/>
      <c r="AW93" s="242" t="str" cm="1">
        <f t="array" ref="AW93">IFERROR(INDEX('Liste Banque-Enveloppe'!$C$7:$C$206,MATCH(0,COUNTIF(AW$1:AW92,'Liste Banque-Enveloppe'!$C$7:$C$206),0)),"")</f>
        <v/>
      </c>
      <c r="AX93" s="242">
        <f t="shared" si="31"/>
        <v>0</v>
      </c>
      <c r="AY93" s="242">
        <f t="shared" si="32"/>
        <v>201</v>
      </c>
    </row>
    <row r="94" spans="2:51">
      <c r="B94" s="242">
        <f>'Saisie Patrimoine'!B99</f>
        <v>0</v>
      </c>
      <c r="C94" s="242">
        <f t="shared" si="20"/>
        <v>0</v>
      </c>
      <c r="D94" s="242">
        <f t="shared" si="21"/>
        <v>0</v>
      </c>
      <c r="E94" s="242">
        <f>'Saisie Patrimoine'!C99</f>
        <v>0</v>
      </c>
      <c r="G94" s="242">
        <f>'Saisie Patrimoine'!E99</f>
        <v>0</v>
      </c>
      <c r="H94" s="242">
        <f>'Saisie Patrimoine'!F99</f>
        <v>0</v>
      </c>
      <c r="J94" s="242">
        <f>IF(E94=0,0,INDEX('Liste Classe d''actifs'!$A$8:$A$37,MATCH(E94,'Liste Classe d''actifs'!$B$8:$B$37,0)))</f>
        <v>0</v>
      </c>
      <c r="K94" s="242" t="str">
        <f>IF(A94="","",IF(ISERROR(VLOOKUP(B94,'Liste Banque-Enveloppe'!A:D,2,FALSE)),0,VLOOKUP(B94,'Liste Banque-Enveloppe'!A:D,2,FALSE)))</f>
        <v/>
      </c>
      <c r="L94" s="242" t="str">
        <f t="shared" si="22"/>
        <v>00</v>
      </c>
      <c r="M94" s="242">
        <f t="shared" si="23"/>
        <v>0</v>
      </c>
      <c r="N94" s="242">
        <f t="shared" si="24"/>
        <v>0</v>
      </c>
      <c r="O94" s="242">
        <f t="shared" si="25"/>
        <v>0</v>
      </c>
      <c r="P94" s="242">
        <f t="shared" si="26"/>
        <v>0</v>
      </c>
      <c r="R94" s="242" t="str">
        <f t="shared" si="27"/>
        <v>Les autres classes d'actifs</v>
      </c>
      <c r="S94" s="242" t="str">
        <f t="shared" si="28"/>
        <v>Les autres banques</v>
      </c>
      <c r="AN94" s="242" t="str" cm="1">
        <f t="array" ref="AN94">IFERROR(INDEX($D$1:$D$301,MATCH(0,COUNTIF($AN$1:AN93,$D$1:$D$301),0)),"")</f>
        <v/>
      </c>
      <c r="AO94" s="258" t="e">
        <f t="shared" si="29"/>
        <v>#N/A</v>
      </c>
      <c r="AQ94" s="259" t="str" cm="1">
        <f t="array" ref="AQ94">IFERROR(INDEX($C$1:$C$301,MATCH(0,COUNTIF($AQ$1:AQ93,$C$1:$C$301),0)),"")</f>
        <v/>
      </c>
      <c r="AR94" s="258" t="e">
        <f t="shared" si="30"/>
        <v>#N/A</v>
      </c>
      <c r="AS94" s="258"/>
      <c r="AT94" s="260"/>
      <c r="AU94" s="258"/>
      <c r="AW94" s="242" t="str" cm="1">
        <f t="array" ref="AW94">IFERROR(INDEX('Liste Banque-Enveloppe'!$C$7:$C$206,MATCH(0,COUNTIF(AW$1:AW93,'Liste Banque-Enveloppe'!$C$7:$C$206),0)),"")</f>
        <v/>
      </c>
      <c r="AX94" s="242">
        <f t="shared" si="31"/>
        <v>0</v>
      </c>
      <c r="AY94" s="242">
        <f t="shared" si="32"/>
        <v>201</v>
      </c>
    </row>
    <row r="95" spans="2:51">
      <c r="B95" s="242">
        <f>'Saisie Patrimoine'!B100</f>
        <v>0</v>
      </c>
      <c r="C95" s="242">
        <f t="shared" si="20"/>
        <v>0</v>
      </c>
      <c r="D95" s="242">
        <f t="shared" si="21"/>
        <v>0</v>
      </c>
      <c r="E95" s="242">
        <f>'Saisie Patrimoine'!C100</f>
        <v>0</v>
      </c>
      <c r="G95" s="242">
        <f>'Saisie Patrimoine'!E100</f>
        <v>0</v>
      </c>
      <c r="H95" s="242">
        <f>'Saisie Patrimoine'!F100</f>
        <v>0</v>
      </c>
      <c r="J95" s="242">
        <f>IF(E95=0,0,INDEX('Liste Classe d''actifs'!$A$8:$A$37,MATCH(E95,'Liste Classe d''actifs'!$B$8:$B$37,0)))</f>
        <v>0</v>
      </c>
      <c r="K95" s="242" t="str">
        <f>IF(A95="","",IF(ISERROR(VLOOKUP(B95,'Liste Banque-Enveloppe'!A:D,2,FALSE)),0,VLOOKUP(B95,'Liste Banque-Enveloppe'!A:D,2,FALSE)))</f>
        <v/>
      </c>
      <c r="L95" s="242" t="str">
        <f t="shared" si="22"/>
        <v>00</v>
      </c>
      <c r="M95" s="242">
        <f t="shared" si="23"/>
        <v>0</v>
      </c>
      <c r="N95" s="242">
        <f t="shared" si="24"/>
        <v>0</v>
      </c>
      <c r="O95" s="242">
        <f t="shared" si="25"/>
        <v>0</v>
      </c>
      <c r="P95" s="242">
        <f t="shared" si="26"/>
        <v>0</v>
      </c>
      <c r="R95" s="242" t="str">
        <f t="shared" si="27"/>
        <v>Les autres classes d'actifs</v>
      </c>
      <c r="S95" s="242" t="str">
        <f t="shared" si="28"/>
        <v>Les autres banques</v>
      </c>
      <c r="AN95" s="242" t="str" cm="1">
        <f t="array" ref="AN95">IFERROR(INDEX($D$1:$D$301,MATCH(0,COUNTIF($AN$1:AN94,$D$1:$D$301),0)),"")</f>
        <v/>
      </c>
      <c r="AO95" s="258" t="e">
        <f t="shared" si="29"/>
        <v>#N/A</v>
      </c>
      <c r="AQ95" s="259" t="str" cm="1">
        <f t="array" ref="AQ95">IFERROR(INDEX($C$1:$C$301,MATCH(0,COUNTIF($AQ$1:AQ94,$C$1:$C$301),0)),"")</f>
        <v/>
      </c>
      <c r="AR95" s="258" t="e">
        <f t="shared" si="30"/>
        <v>#N/A</v>
      </c>
      <c r="AS95" s="258"/>
      <c r="AT95" s="260"/>
      <c r="AU95" s="258"/>
      <c r="AW95" s="242" t="str" cm="1">
        <f t="array" ref="AW95">IFERROR(INDEX('Liste Banque-Enveloppe'!$C$7:$C$206,MATCH(0,COUNTIF(AW$1:AW94,'Liste Banque-Enveloppe'!$C$7:$C$206),0)),"")</f>
        <v/>
      </c>
      <c r="AX95" s="242">
        <f t="shared" si="31"/>
        <v>0</v>
      </c>
      <c r="AY95" s="242">
        <f t="shared" si="32"/>
        <v>201</v>
      </c>
    </row>
    <row r="96" spans="2:51">
      <c r="B96" s="242">
        <f>'Saisie Patrimoine'!B101</f>
        <v>0</v>
      </c>
      <c r="C96" s="242">
        <f t="shared" si="20"/>
        <v>0</v>
      </c>
      <c r="D96" s="242">
        <f t="shared" si="21"/>
        <v>0</v>
      </c>
      <c r="E96" s="242">
        <f>'Saisie Patrimoine'!C101</f>
        <v>0</v>
      </c>
      <c r="G96" s="242">
        <f>'Saisie Patrimoine'!E101</f>
        <v>0</v>
      </c>
      <c r="H96" s="242">
        <f>'Saisie Patrimoine'!F101</f>
        <v>0</v>
      </c>
      <c r="J96" s="242">
        <f>IF(E96=0,0,INDEX('Liste Classe d''actifs'!$A$8:$A$37,MATCH(E96,'Liste Classe d''actifs'!$B$8:$B$37,0)))</f>
        <v>0</v>
      </c>
      <c r="K96" s="242" t="str">
        <f>IF(A96="","",IF(ISERROR(VLOOKUP(B96,'Liste Banque-Enveloppe'!A:D,2,FALSE)),0,VLOOKUP(B96,'Liste Banque-Enveloppe'!A:D,2,FALSE)))</f>
        <v/>
      </c>
      <c r="L96" s="242" t="str">
        <f t="shared" si="22"/>
        <v>00</v>
      </c>
      <c r="M96" s="242">
        <f t="shared" si="23"/>
        <v>0</v>
      </c>
      <c r="N96" s="242">
        <f t="shared" si="24"/>
        <v>0</v>
      </c>
      <c r="O96" s="242">
        <f t="shared" si="25"/>
        <v>0</v>
      </c>
      <c r="P96" s="242">
        <f t="shared" si="26"/>
        <v>0</v>
      </c>
      <c r="R96" s="242" t="str">
        <f t="shared" si="27"/>
        <v>Les autres classes d'actifs</v>
      </c>
      <c r="S96" s="242" t="str">
        <f t="shared" si="28"/>
        <v>Les autres banques</v>
      </c>
      <c r="AN96" s="242" t="str" cm="1">
        <f t="array" ref="AN96">IFERROR(INDEX($D$1:$D$301,MATCH(0,COUNTIF($AN$1:AN95,$D$1:$D$301),0)),"")</f>
        <v/>
      </c>
      <c r="AO96" s="258" t="e">
        <f t="shared" si="29"/>
        <v>#N/A</v>
      </c>
      <c r="AQ96" s="259" t="str" cm="1">
        <f t="array" ref="AQ96">IFERROR(INDEX($C$1:$C$301,MATCH(0,COUNTIF($AQ$1:AQ95,$C$1:$C$301),0)),"")</f>
        <v/>
      </c>
      <c r="AR96" s="258" t="e">
        <f t="shared" si="30"/>
        <v>#N/A</v>
      </c>
      <c r="AS96" s="258"/>
      <c r="AT96" s="260"/>
      <c r="AU96" s="258"/>
      <c r="AW96" s="242" t="str" cm="1">
        <f t="array" ref="AW96">IFERROR(INDEX('Liste Banque-Enveloppe'!$C$7:$C$206,MATCH(0,COUNTIF(AW$1:AW95,'Liste Banque-Enveloppe'!$C$7:$C$206),0)),"")</f>
        <v/>
      </c>
      <c r="AX96" s="242">
        <f t="shared" si="31"/>
        <v>0</v>
      </c>
      <c r="AY96" s="242">
        <f t="shared" si="32"/>
        <v>201</v>
      </c>
    </row>
    <row r="97" spans="2:51">
      <c r="B97" s="242">
        <f>'Saisie Patrimoine'!B102</f>
        <v>0</v>
      </c>
      <c r="C97" s="242">
        <f t="shared" si="20"/>
        <v>0</v>
      </c>
      <c r="D97" s="242">
        <f t="shared" si="21"/>
        <v>0</v>
      </c>
      <c r="E97" s="242">
        <f>'Saisie Patrimoine'!C102</f>
        <v>0</v>
      </c>
      <c r="G97" s="242">
        <f>'Saisie Patrimoine'!E102</f>
        <v>0</v>
      </c>
      <c r="H97" s="242">
        <f>'Saisie Patrimoine'!F102</f>
        <v>0</v>
      </c>
      <c r="J97" s="242">
        <f>IF(E97=0,0,INDEX('Liste Classe d''actifs'!$A$8:$A$37,MATCH(E97,'Liste Classe d''actifs'!$B$8:$B$37,0)))</f>
        <v>0</v>
      </c>
      <c r="K97" s="242" t="str">
        <f>IF(A97="","",IF(ISERROR(VLOOKUP(B97,'Liste Banque-Enveloppe'!A:D,2,FALSE)),0,VLOOKUP(B97,'Liste Banque-Enveloppe'!A:D,2,FALSE)))</f>
        <v/>
      </c>
      <c r="L97" s="242" t="str">
        <f t="shared" si="22"/>
        <v>00</v>
      </c>
      <c r="M97" s="242">
        <f t="shared" si="23"/>
        <v>0</v>
      </c>
      <c r="N97" s="242">
        <f t="shared" si="24"/>
        <v>0</v>
      </c>
      <c r="O97" s="242">
        <f t="shared" si="25"/>
        <v>0</v>
      </c>
      <c r="P97" s="242">
        <f t="shared" si="26"/>
        <v>0</v>
      </c>
      <c r="R97" s="242" t="str">
        <f t="shared" si="27"/>
        <v>Les autres classes d'actifs</v>
      </c>
      <c r="S97" s="242" t="str">
        <f t="shared" si="28"/>
        <v>Les autres banques</v>
      </c>
      <c r="AN97" s="242" t="str" cm="1">
        <f t="array" ref="AN97">IFERROR(INDEX($D$1:$D$301,MATCH(0,COUNTIF($AN$1:AN96,$D$1:$D$301),0)),"")</f>
        <v/>
      </c>
      <c r="AO97" s="258" t="e">
        <f t="shared" si="29"/>
        <v>#N/A</v>
      </c>
      <c r="AQ97" s="259" t="str" cm="1">
        <f t="array" ref="AQ97">IFERROR(INDEX($C$1:$C$301,MATCH(0,COUNTIF($AQ$1:AQ96,$C$1:$C$301),0)),"")</f>
        <v/>
      </c>
      <c r="AR97" s="258" t="e">
        <f t="shared" si="30"/>
        <v>#N/A</v>
      </c>
      <c r="AS97" s="258"/>
      <c r="AT97" s="260"/>
      <c r="AU97" s="258"/>
      <c r="AW97" s="242" t="str" cm="1">
        <f t="array" ref="AW97">IFERROR(INDEX('Liste Banque-Enveloppe'!$C$7:$C$206,MATCH(0,COUNTIF(AW$1:AW96,'Liste Banque-Enveloppe'!$C$7:$C$206),0)),"")</f>
        <v/>
      </c>
      <c r="AX97" s="242">
        <f t="shared" si="31"/>
        <v>0</v>
      </c>
      <c r="AY97" s="242">
        <f t="shared" si="32"/>
        <v>201</v>
      </c>
    </row>
    <row r="98" spans="2:51">
      <c r="B98" s="242">
        <f>'Saisie Patrimoine'!B103</f>
        <v>0</v>
      </c>
      <c r="C98" s="242">
        <f t="shared" si="20"/>
        <v>0</v>
      </c>
      <c r="D98" s="242">
        <f t="shared" si="21"/>
        <v>0</v>
      </c>
      <c r="E98" s="242">
        <f>'Saisie Patrimoine'!C103</f>
        <v>0</v>
      </c>
      <c r="G98" s="242">
        <f>'Saisie Patrimoine'!E103</f>
        <v>0</v>
      </c>
      <c r="H98" s="242">
        <f>'Saisie Patrimoine'!F103</f>
        <v>0</v>
      </c>
      <c r="J98" s="242">
        <f>IF(E98=0,0,INDEX('Liste Classe d''actifs'!$A$8:$A$37,MATCH(E98,'Liste Classe d''actifs'!$B$8:$B$37,0)))</f>
        <v>0</v>
      </c>
      <c r="K98" s="242" t="str">
        <f>IF(A98="","",IF(ISERROR(VLOOKUP(B98,'Liste Banque-Enveloppe'!A:D,2,FALSE)),0,VLOOKUP(B98,'Liste Banque-Enveloppe'!A:D,2,FALSE)))</f>
        <v/>
      </c>
      <c r="L98" s="242" t="str">
        <f t="shared" si="22"/>
        <v>00</v>
      </c>
      <c r="M98" s="242">
        <f t="shared" si="23"/>
        <v>0</v>
      </c>
      <c r="N98" s="242">
        <f t="shared" si="24"/>
        <v>0</v>
      </c>
      <c r="O98" s="242">
        <f t="shared" si="25"/>
        <v>0</v>
      </c>
      <c r="P98" s="242">
        <f t="shared" si="26"/>
        <v>0</v>
      </c>
      <c r="R98" s="242" t="str">
        <f t="shared" si="27"/>
        <v>Les autres classes d'actifs</v>
      </c>
      <c r="S98" s="242" t="str">
        <f t="shared" si="28"/>
        <v>Les autres banques</v>
      </c>
      <c r="AN98" s="242" t="str" cm="1">
        <f t="array" ref="AN98">IFERROR(INDEX($D$1:$D$301,MATCH(0,COUNTIF($AN$1:AN97,$D$1:$D$301),0)),"")</f>
        <v/>
      </c>
      <c r="AO98" s="258" t="e">
        <f t="shared" si="29"/>
        <v>#N/A</v>
      </c>
      <c r="AQ98" s="259" t="str" cm="1">
        <f t="array" ref="AQ98">IFERROR(INDEX($C$1:$C$301,MATCH(0,COUNTIF($AQ$1:AQ97,$C$1:$C$301),0)),"")</f>
        <v/>
      </c>
      <c r="AR98" s="258" t="e">
        <f t="shared" si="30"/>
        <v>#N/A</v>
      </c>
      <c r="AS98" s="258"/>
      <c r="AT98" s="260"/>
      <c r="AU98" s="258"/>
      <c r="AW98" s="242" t="str" cm="1">
        <f t="array" ref="AW98">IFERROR(INDEX('Liste Banque-Enveloppe'!$C$7:$C$206,MATCH(0,COUNTIF(AW$1:AW97,'Liste Banque-Enveloppe'!$C$7:$C$206),0)),"")</f>
        <v/>
      </c>
      <c r="AX98" s="242">
        <f t="shared" si="31"/>
        <v>0</v>
      </c>
      <c r="AY98" s="242">
        <f t="shared" si="32"/>
        <v>201</v>
      </c>
    </row>
    <row r="99" spans="2:51">
      <c r="B99" s="242">
        <f>'Saisie Patrimoine'!B104</f>
        <v>0</v>
      </c>
      <c r="C99" s="242">
        <f t="shared" si="20"/>
        <v>0</v>
      </c>
      <c r="D99" s="242">
        <f t="shared" si="21"/>
        <v>0</v>
      </c>
      <c r="E99" s="242">
        <f>'Saisie Patrimoine'!C104</f>
        <v>0</v>
      </c>
      <c r="G99" s="242">
        <f>'Saisie Patrimoine'!E104</f>
        <v>0</v>
      </c>
      <c r="H99" s="242">
        <f>'Saisie Patrimoine'!F104</f>
        <v>0</v>
      </c>
      <c r="J99" s="242">
        <f>IF(E99=0,0,INDEX('Liste Classe d''actifs'!$A$8:$A$37,MATCH(E99,'Liste Classe d''actifs'!$B$8:$B$37,0)))</f>
        <v>0</v>
      </c>
      <c r="K99" s="242" t="str">
        <f>IF(A99="","",IF(ISERROR(VLOOKUP(B99,'Liste Banque-Enveloppe'!A:D,2,FALSE)),0,VLOOKUP(B99,'Liste Banque-Enveloppe'!A:D,2,FALSE)))</f>
        <v/>
      </c>
      <c r="L99" s="242" t="str">
        <f t="shared" si="22"/>
        <v>00</v>
      </c>
      <c r="M99" s="242">
        <f t="shared" si="23"/>
        <v>0</v>
      </c>
      <c r="N99" s="242">
        <f t="shared" si="24"/>
        <v>0</v>
      </c>
      <c r="O99" s="242">
        <f t="shared" si="25"/>
        <v>0</v>
      </c>
      <c r="P99" s="242">
        <f t="shared" si="26"/>
        <v>0</v>
      </c>
      <c r="R99" s="242" t="str">
        <f t="shared" si="27"/>
        <v>Les autres classes d'actifs</v>
      </c>
      <c r="S99" s="242" t="str">
        <f t="shared" si="28"/>
        <v>Les autres banques</v>
      </c>
      <c r="AN99" s="242" t="str" cm="1">
        <f t="array" ref="AN99">IFERROR(INDEX($D$1:$D$301,MATCH(0,COUNTIF($AN$1:AN98,$D$1:$D$301),0)),"")</f>
        <v/>
      </c>
      <c r="AO99" s="258" t="e">
        <f t="shared" si="29"/>
        <v>#N/A</v>
      </c>
      <c r="AQ99" s="259" t="str" cm="1">
        <f t="array" ref="AQ99">IFERROR(INDEX($C$1:$C$301,MATCH(0,COUNTIF($AQ$1:AQ98,$C$1:$C$301),0)),"")</f>
        <v/>
      </c>
      <c r="AR99" s="258" t="e">
        <f t="shared" si="30"/>
        <v>#N/A</v>
      </c>
      <c r="AS99" s="258"/>
      <c r="AT99" s="260"/>
      <c r="AU99" s="258"/>
      <c r="AW99" s="242" t="str" cm="1">
        <f t="array" ref="AW99">IFERROR(INDEX('Liste Banque-Enveloppe'!$C$7:$C$206,MATCH(0,COUNTIF(AW$1:AW98,'Liste Banque-Enveloppe'!$C$7:$C$206),0)),"")</f>
        <v/>
      </c>
      <c r="AX99" s="242">
        <f t="shared" si="31"/>
        <v>0</v>
      </c>
      <c r="AY99" s="242">
        <f t="shared" si="32"/>
        <v>201</v>
      </c>
    </row>
    <row r="100" spans="2:51">
      <c r="B100" s="242">
        <f>'Saisie Patrimoine'!B105</f>
        <v>0</v>
      </c>
      <c r="C100" s="242">
        <f t="shared" si="20"/>
        <v>0</v>
      </c>
      <c r="D100" s="242">
        <f t="shared" si="21"/>
        <v>0</v>
      </c>
      <c r="E100" s="242">
        <f>'Saisie Patrimoine'!C105</f>
        <v>0</v>
      </c>
      <c r="G100" s="242">
        <f>'Saisie Patrimoine'!E105</f>
        <v>0</v>
      </c>
      <c r="H100" s="242">
        <f>'Saisie Patrimoine'!F105</f>
        <v>0</v>
      </c>
      <c r="J100" s="242">
        <f>IF(E100=0,0,INDEX('Liste Classe d''actifs'!$A$8:$A$37,MATCH(E100,'Liste Classe d''actifs'!$B$8:$B$37,0)))</f>
        <v>0</v>
      </c>
      <c r="K100" s="242" t="str">
        <f>IF(A100="","",IF(ISERROR(VLOOKUP(B100,'Liste Banque-Enveloppe'!A:D,2,FALSE)),0,VLOOKUP(B100,'Liste Banque-Enveloppe'!A:D,2,FALSE)))</f>
        <v/>
      </c>
      <c r="L100" s="242" t="str">
        <f t="shared" si="22"/>
        <v>00</v>
      </c>
      <c r="M100" s="242">
        <f t="shared" si="23"/>
        <v>0</v>
      </c>
      <c r="N100" s="242">
        <f t="shared" si="24"/>
        <v>0</v>
      </c>
      <c r="O100" s="242">
        <f t="shared" si="25"/>
        <v>0</v>
      </c>
      <c r="P100" s="242">
        <f t="shared" si="26"/>
        <v>0</v>
      </c>
      <c r="R100" s="242" t="str">
        <f t="shared" si="27"/>
        <v>Les autres classes d'actifs</v>
      </c>
      <c r="S100" s="242" t="str">
        <f t="shared" si="28"/>
        <v>Les autres banques</v>
      </c>
      <c r="AN100" s="242" t="str" cm="1">
        <f t="array" ref="AN100">IFERROR(INDEX($D$1:$D$301,MATCH(0,COUNTIF($AN$1:AN99,$D$1:$D$301),0)),"")</f>
        <v/>
      </c>
      <c r="AO100" s="258" t="e">
        <f t="shared" si="29"/>
        <v>#N/A</v>
      </c>
      <c r="AQ100" s="259" t="str" cm="1">
        <f t="array" ref="AQ100">IFERROR(INDEX($C$1:$C$301,MATCH(0,COUNTIF($AQ$1:AQ99,$C$1:$C$301),0)),"")</f>
        <v/>
      </c>
      <c r="AR100" s="258" t="e">
        <f t="shared" si="30"/>
        <v>#N/A</v>
      </c>
      <c r="AS100" s="258"/>
      <c r="AT100" s="260"/>
      <c r="AU100" s="258"/>
      <c r="AW100" s="242" t="str" cm="1">
        <f t="array" ref="AW100">IFERROR(INDEX('Liste Banque-Enveloppe'!$C$7:$C$206,MATCH(0,COUNTIF(AW$1:AW99,'Liste Banque-Enveloppe'!$C$7:$C$206),0)),"")</f>
        <v/>
      </c>
      <c r="AX100" s="242">
        <f t="shared" si="31"/>
        <v>0</v>
      </c>
      <c r="AY100" s="242">
        <f t="shared" si="32"/>
        <v>201</v>
      </c>
    </row>
    <row r="101" spans="2:51">
      <c r="B101" s="242">
        <f>'Saisie Patrimoine'!B106</f>
        <v>0</v>
      </c>
      <c r="C101" s="242">
        <f t="shared" si="20"/>
        <v>0</v>
      </c>
      <c r="D101" s="242">
        <f t="shared" si="21"/>
        <v>0</v>
      </c>
      <c r="E101" s="242">
        <f>'Saisie Patrimoine'!C106</f>
        <v>0</v>
      </c>
      <c r="G101" s="242">
        <f>'Saisie Patrimoine'!E106</f>
        <v>0</v>
      </c>
      <c r="H101" s="242">
        <f>'Saisie Patrimoine'!F106</f>
        <v>0</v>
      </c>
      <c r="J101" s="242">
        <f>IF(E101=0,0,INDEX('Liste Classe d''actifs'!$A$8:$A$37,MATCH(E101,'Liste Classe d''actifs'!$B$8:$B$37,0)))</f>
        <v>0</v>
      </c>
      <c r="K101" s="242" t="str">
        <f>IF(A101="","",IF(ISERROR(VLOOKUP(B101,'Liste Banque-Enveloppe'!A:D,2,FALSE)),0,VLOOKUP(B101,'Liste Banque-Enveloppe'!A:D,2,FALSE)))</f>
        <v/>
      </c>
      <c r="L101" s="242" t="str">
        <f t="shared" si="22"/>
        <v>00</v>
      </c>
      <c r="M101" s="242">
        <f t="shared" si="23"/>
        <v>0</v>
      </c>
      <c r="N101" s="242">
        <f t="shared" si="24"/>
        <v>0</v>
      </c>
      <c r="O101" s="242">
        <f t="shared" si="25"/>
        <v>0</v>
      </c>
      <c r="P101" s="242">
        <f t="shared" si="26"/>
        <v>0</v>
      </c>
      <c r="R101" s="242" t="str">
        <f t="shared" si="27"/>
        <v>Les autres classes d'actifs</v>
      </c>
      <c r="S101" s="242" t="str">
        <f t="shared" si="28"/>
        <v>Les autres banques</v>
      </c>
      <c r="AN101" s="242" t="str" cm="1">
        <f t="array" ref="AN101">IFERROR(INDEX($D$1:$D$301,MATCH(0,COUNTIF($AN$1:AN100,$D$1:$D$301),0)),"")</f>
        <v/>
      </c>
      <c r="AO101" s="258" t="e">
        <f t="shared" si="29"/>
        <v>#N/A</v>
      </c>
      <c r="AQ101" s="259" t="str" cm="1">
        <f t="array" ref="AQ101">IFERROR(INDEX($C$1:$C$301,MATCH(0,COUNTIF($AQ$1:AQ100,$C$1:$C$301),0)),"")</f>
        <v/>
      </c>
      <c r="AR101" s="258" t="e">
        <f t="shared" si="30"/>
        <v>#N/A</v>
      </c>
      <c r="AS101" s="258"/>
      <c r="AT101" s="260"/>
      <c r="AU101" s="258"/>
      <c r="AW101" s="242" t="str" cm="1">
        <f t="array" ref="AW101">IFERROR(INDEX('Liste Banque-Enveloppe'!$C$7:$C$206,MATCH(0,COUNTIF(AW$1:AW100,'Liste Banque-Enveloppe'!$C$7:$C$206),0)),"")</f>
        <v/>
      </c>
      <c r="AX101" s="242">
        <f t="shared" si="31"/>
        <v>0</v>
      </c>
      <c r="AY101" s="242">
        <f t="shared" si="32"/>
        <v>201</v>
      </c>
    </row>
    <row r="102" spans="2:51">
      <c r="B102" s="242">
        <f>'Saisie Patrimoine'!B107</f>
        <v>0</v>
      </c>
      <c r="C102" s="242">
        <f t="shared" si="20"/>
        <v>0</v>
      </c>
      <c r="D102" s="242">
        <f t="shared" si="21"/>
        <v>0</v>
      </c>
      <c r="E102" s="242">
        <f>'Saisie Patrimoine'!C107</f>
        <v>0</v>
      </c>
      <c r="G102" s="242">
        <f>'Saisie Patrimoine'!E107</f>
        <v>0</v>
      </c>
      <c r="H102" s="242">
        <f>'Saisie Patrimoine'!F107</f>
        <v>0</v>
      </c>
      <c r="J102" s="242">
        <f>IF(E102=0,0,INDEX('Liste Classe d''actifs'!$A$8:$A$37,MATCH(E102,'Liste Classe d''actifs'!$B$8:$B$37,0)))</f>
        <v>0</v>
      </c>
      <c r="K102" s="242" t="str">
        <f>IF(A102="","",IF(ISERROR(VLOOKUP(B102,'Liste Banque-Enveloppe'!A:D,2,FALSE)),0,VLOOKUP(B102,'Liste Banque-Enveloppe'!A:D,2,FALSE)))</f>
        <v/>
      </c>
      <c r="L102" s="242" t="str">
        <f t="shared" si="22"/>
        <v>00</v>
      </c>
      <c r="M102" s="242">
        <f t="shared" si="23"/>
        <v>0</v>
      </c>
      <c r="N102" s="242">
        <f t="shared" si="24"/>
        <v>0</v>
      </c>
      <c r="O102" s="242">
        <f t="shared" si="25"/>
        <v>0</v>
      </c>
      <c r="P102" s="242">
        <f t="shared" si="26"/>
        <v>0</v>
      </c>
      <c r="R102" s="242" t="str">
        <f t="shared" si="27"/>
        <v>Les autres classes d'actifs</v>
      </c>
      <c r="S102" s="242" t="str">
        <f t="shared" si="28"/>
        <v>Les autres banques</v>
      </c>
      <c r="AN102" s="242" t="str" cm="1">
        <f t="array" ref="AN102">IFERROR(INDEX($D$1:$D$301,MATCH(0,COUNTIF($AN$1:AN101,$D$1:$D$301),0)),"")</f>
        <v/>
      </c>
      <c r="AO102" s="258" t="e">
        <f t="shared" si="29"/>
        <v>#N/A</v>
      </c>
      <c r="AQ102" s="259" t="str" cm="1">
        <f t="array" ref="AQ102">IFERROR(INDEX($C$1:$C$301,MATCH(0,COUNTIF($AQ$1:AQ101,$C$1:$C$301),0)),"")</f>
        <v/>
      </c>
      <c r="AR102" s="258" t="e">
        <f t="shared" si="30"/>
        <v>#N/A</v>
      </c>
      <c r="AS102" s="258"/>
      <c r="AT102" s="260"/>
      <c r="AU102" s="258"/>
      <c r="AW102" s="242" t="str" cm="1">
        <f t="array" ref="AW102">IFERROR(INDEX('Liste Banque-Enveloppe'!$C$7:$C$206,MATCH(0,COUNTIF(AW$1:AW101,'Liste Banque-Enveloppe'!$C$7:$C$206),0)),"")</f>
        <v/>
      </c>
      <c r="AX102" s="242">
        <f t="shared" si="31"/>
        <v>0</v>
      </c>
      <c r="AY102" s="242">
        <f t="shared" si="32"/>
        <v>201</v>
      </c>
    </row>
    <row r="103" spans="2:51">
      <c r="B103" s="242">
        <f>'Saisie Patrimoine'!B108</f>
        <v>0</v>
      </c>
      <c r="C103" s="242">
        <f t="shared" si="20"/>
        <v>0</v>
      </c>
      <c r="D103" s="242">
        <f t="shared" si="21"/>
        <v>0</v>
      </c>
      <c r="E103" s="242">
        <f>'Saisie Patrimoine'!C108</f>
        <v>0</v>
      </c>
      <c r="G103" s="242">
        <f>'Saisie Patrimoine'!E108</f>
        <v>0</v>
      </c>
      <c r="H103" s="242">
        <f>'Saisie Patrimoine'!F108</f>
        <v>0</v>
      </c>
      <c r="J103" s="242">
        <f>IF(E103=0,0,INDEX('Liste Classe d''actifs'!$A$8:$A$37,MATCH(E103,'Liste Classe d''actifs'!$B$8:$B$37,0)))</f>
        <v>0</v>
      </c>
      <c r="K103" s="242" t="str">
        <f>IF(A103="","",IF(ISERROR(VLOOKUP(B103,'Liste Banque-Enveloppe'!A:D,2,FALSE)),0,VLOOKUP(B103,'Liste Banque-Enveloppe'!A:D,2,FALSE)))</f>
        <v/>
      </c>
      <c r="L103" s="242" t="str">
        <f t="shared" si="22"/>
        <v>00</v>
      </c>
      <c r="M103" s="242">
        <f t="shared" si="23"/>
        <v>0</v>
      </c>
      <c r="N103" s="242">
        <f t="shared" si="24"/>
        <v>0</v>
      </c>
      <c r="O103" s="242">
        <f t="shared" si="25"/>
        <v>0</v>
      </c>
      <c r="P103" s="242">
        <f t="shared" si="26"/>
        <v>0</v>
      </c>
      <c r="R103" s="242" t="str">
        <f t="shared" si="27"/>
        <v>Les autres classes d'actifs</v>
      </c>
      <c r="S103" s="242" t="str">
        <f t="shared" si="28"/>
        <v>Les autres banques</v>
      </c>
      <c r="AN103" s="242" t="str" cm="1">
        <f t="array" ref="AN103">IFERROR(INDEX($D$1:$D$301,MATCH(0,COUNTIF($AN$1:AN102,$D$1:$D$301),0)),"")</f>
        <v/>
      </c>
      <c r="AO103" s="258" t="e">
        <f t="shared" si="29"/>
        <v>#N/A</v>
      </c>
      <c r="AQ103" s="259" t="str" cm="1">
        <f t="array" ref="AQ103">IFERROR(INDEX($C$1:$C$301,MATCH(0,COUNTIF($AQ$1:AQ102,$C$1:$C$301),0)),"")</f>
        <v/>
      </c>
      <c r="AR103" s="258" t="e">
        <f t="shared" si="30"/>
        <v>#N/A</v>
      </c>
      <c r="AS103" s="258"/>
      <c r="AT103" s="260"/>
      <c r="AU103" s="258"/>
      <c r="AW103" s="242" t="str" cm="1">
        <f t="array" ref="AW103">IFERROR(INDEX('Liste Banque-Enveloppe'!$C$7:$C$206,MATCH(0,COUNTIF(AW$1:AW102,'Liste Banque-Enveloppe'!$C$7:$C$206),0)),"")</f>
        <v/>
      </c>
      <c r="AX103" s="242">
        <f t="shared" si="31"/>
        <v>0</v>
      </c>
      <c r="AY103" s="242">
        <f t="shared" si="32"/>
        <v>201</v>
      </c>
    </row>
    <row r="104" spans="2:51">
      <c r="B104" s="242">
        <f>'Saisie Patrimoine'!B109</f>
        <v>0</v>
      </c>
      <c r="C104" s="242">
        <f t="shared" si="20"/>
        <v>0</v>
      </c>
      <c r="D104" s="242">
        <f t="shared" si="21"/>
        <v>0</v>
      </c>
      <c r="E104" s="242">
        <f>'Saisie Patrimoine'!C109</f>
        <v>0</v>
      </c>
      <c r="G104" s="242">
        <f>'Saisie Patrimoine'!E109</f>
        <v>0</v>
      </c>
      <c r="H104" s="242">
        <f>'Saisie Patrimoine'!F109</f>
        <v>0</v>
      </c>
      <c r="J104" s="242">
        <f>IF(E104=0,0,INDEX('Liste Classe d''actifs'!$A$8:$A$37,MATCH(E104,'Liste Classe d''actifs'!$B$8:$B$37,0)))</f>
        <v>0</v>
      </c>
      <c r="K104" s="242" t="str">
        <f>IF(A104="","",IF(ISERROR(VLOOKUP(B104,'Liste Banque-Enveloppe'!A:D,2,FALSE)),0,VLOOKUP(B104,'Liste Banque-Enveloppe'!A:D,2,FALSE)))</f>
        <v/>
      </c>
      <c r="L104" s="242" t="str">
        <f t="shared" si="22"/>
        <v>00</v>
      </c>
      <c r="M104" s="242">
        <f t="shared" si="23"/>
        <v>0</v>
      </c>
      <c r="N104" s="242">
        <f t="shared" si="24"/>
        <v>0</v>
      </c>
      <c r="O104" s="242">
        <f t="shared" si="25"/>
        <v>0</v>
      </c>
      <c r="P104" s="242">
        <f t="shared" si="26"/>
        <v>0</v>
      </c>
      <c r="R104" s="242" t="str">
        <f t="shared" si="27"/>
        <v>Les autres classes d'actifs</v>
      </c>
      <c r="S104" s="242" t="str">
        <f t="shared" si="28"/>
        <v>Les autres banques</v>
      </c>
      <c r="AN104" s="242" t="str" cm="1">
        <f t="array" ref="AN104">IFERROR(INDEX($D$1:$D$301,MATCH(0,COUNTIF($AN$1:AN103,$D$1:$D$301),0)),"")</f>
        <v/>
      </c>
      <c r="AO104" s="258" t="e">
        <f t="shared" si="29"/>
        <v>#N/A</v>
      </c>
      <c r="AQ104" s="259" t="str" cm="1">
        <f t="array" ref="AQ104">IFERROR(INDEX($C$1:$C$301,MATCH(0,COUNTIF($AQ$1:AQ103,$C$1:$C$301),0)),"")</f>
        <v/>
      </c>
      <c r="AR104" s="258" t="e">
        <f t="shared" si="30"/>
        <v>#N/A</v>
      </c>
      <c r="AS104" s="258"/>
      <c r="AT104" s="260"/>
      <c r="AU104" s="258"/>
      <c r="AW104" s="242" t="str" cm="1">
        <f t="array" ref="AW104">IFERROR(INDEX('Liste Banque-Enveloppe'!$C$7:$C$206,MATCH(0,COUNTIF(AW$1:AW103,'Liste Banque-Enveloppe'!$C$7:$C$206),0)),"")</f>
        <v/>
      </c>
      <c r="AX104" s="242">
        <f t="shared" si="31"/>
        <v>0</v>
      </c>
      <c r="AY104" s="242">
        <f t="shared" si="32"/>
        <v>201</v>
      </c>
    </row>
    <row r="105" spans="2:51">
      <c r="B105" s="242">
        <f>'Saisie Patrimoine'!B110</f>
        <v>0</v>
      </c>
      <c r="C105" s="242">
        <f t="shared" si="20"/>
        <v>0</v>
      </c>
      <c r="D105" s="242">
        <f t="shared" si="21"/>
        <v>0</v>
      </c>
      <c r="E105" s="242">
        <f>'Saisie Patrimoine'!C110</f>
        <v>0</v>
      </c>
      <c r="G105" s="242">
        <f>'Saisie Patrimoine'!E110</f>
        <v>0</v>
      </c>
      <c r="H105" s="242">
        <f>'Saisie Patrimoine'!F110</f>
        <v>0</v>
      </c>
      <c r="J105" s="242">
        <f>IF(E105=0,0,INDEX('Liste Classe d''actifs'!$A$8:$A$37,MATCH(E105,'Liste Classe d''actifs'!$B$8:$B$37,0)))</f>
        <v>0</v>
      </c>
      <c r="K105" s="242" t="str">
        <f>IF(A105="","",IF(ISERROR(VLOOKUP(B105,'Liste Banque-Enveloppe'!A:D,2,FALSE)),0,VLOOKUP(B105,'Liste Banque-Enveloppe'!A:D,2,FALSE)))</f>
        <v/>
      </c>
      <c r="L105" s="242" t="str">
        <f t="shared" si="22"/>
        <v>00</v>
      </c>
      <c r="M105" s="242">
        <f t="shared" si="23"/>
        <v>0</v>
      </c>
      <c r="N105" s="242">
        <f t="shared" si="24"/>
        <v>0</v>
      </c>
      <c r="O105" s="242">
        <f t="shared" si="25"/>
        <v>0</v>
      </c>
      <c r="P105" s="242">
        <f t="shared" si="26"/>
        <v>0</v>
      </c>
      <c r="R105" s="242" t="str">
        <f t="shared" si="27"/>
        <v>Les autres classes d'actifs</v>
      </c>
      <c r="S105" s="242" t="str">
        <f t="shared" si="28"/>
        <v>Les autres banques</v>
      </c>
      <c r="AN105" s="242" t="str" cm="1">
        <f t="array" ref="AN105">IFERROR(INDEX($D$1:$D$301,MATCH(0,COUNTIF($AN$1:AN104,$D$1:$D$301),0)),"")</f>
        <v/>
      </c>
      <c r="AO105" s="258" t="e">
        <f t="shared" si="29"/>
        <v>#N/A</v>
      </c>
      <c r="AQ105" s="259" t="str" cm="1">
        <f t="array" ref="AQ105">IFERROR(INDEX($C$1:$C$301,MATCH(0,COUNTIF($AQ$1:AQ104,$C$1:$C$301),0)),"")</f>
        <v/>
      </c>
      <c r="AR105" s="258" t="e">
        <f t="shared" si="30"/>
        <v>#N/A</v>
      </c>
      <c r="AS105" s="258"/>
      <c r="AT105" s="260"/>
      <c r="AU105" s="258"/>
      <c r="AW105" s="242" t="str" cm="1">
        <f t="array" ref="AW105">IFERROR(INDEX('Liste Banque-Enveloppe'!$C$7:$C$206,MATCH(0,COUNTIF(AW$1:AW104,'Liste Banque-Enveloppe'!$C$7:$C$206),0)),"")</f>
        <v/>
      </c>
      <c r="AX105" s="242">
        <f t="shared" si="31"/>
        <v>0</v>
      </c>
      <c r="AY105" s="242">
        <f t="shared" si="32"/>
        <v>201</v>
      </c>
    </row>
    <row r="106" spans="2:51">
      <c r="B106" s="242">
        <f>'Saisie Patrimoine'!B111</f>
        <v>0</v>
      </c>
      <c r="C106" s="242">
        <f t="shared" si="20"/>
        <v>0</v>
      </c>
      <c r="D106" s="242">
        <f t="shared" si="21"/>
        <v>0</v>
      </c>
      <c r="E106" s="242">
        <f>'Saisie Patrimoine'!C111</f>
        <v>0</v>
      </c>
      <c r="G106" s="242">
        <f>'Saisie Patrimoine'!E111</f>
        <v>0</v>
      </c>
      <c r="H106" s="242">
        <f>'Saisie Patrimoine'!F111</f>
        <v>0</v>
      </c>
      <c r="J106" s="242">
        <f>IF(E106=0,0,INDEX('Liste Classe d''actifs'!$A$8:$A$37,MATCH(E106,'Liste Classe d''actifs'!$B$8:$B$37,0)))</f>
        <v>0</v>
      </c>
      <c r="K106" s="242" t="str">
        <f>IF(A106="","",IF(ISERROR(VLOOKUP(B106,'Liste Banque-Enveloppe'!A:D,2,FALSE)),0,VLOOKUP(B106,'Liste Banque-Enveloppe'!A:D,2,FALSE)))</f>
        <v/>
      </c>
      <c r="L106" s="242" t="str">
        <f t="shared" si="22"/>
        <v>00</v>
      </c>
      <c r="M106" s="242">
        <f t="shared" si="23"/>
        <v>0</v>
      </c>
      <c r="N106" s="242">
        <f t="shared" si="24"/>
        <v>0</v>
      </c>
      <c r="O106" s="242">
        <f t="shared" si="25"/>
        <v>0</v>
      </c>
      <c r="P106" s="242">
        <f t="shared" si="26"/>
        <v>0</v>
      </c>
      <c r="R106" s="242" t="str">
        <f t="shared" si="27"/>
        <v>Les autres classes d'actifs</v>
      </c>
      <c r="S106" s="242" t="str">
        <f t="shared" si="28"/>
        <v>Les autres banques</v>
      </c>
      <c r="AN106" s="242" t="str" cm="1">
        <f t="array" ref="AN106">IFERROR(INDEX($D$1:$D$301,MATCH(0,COUNTIF($AN$1:AN105,$D$1:$D$301),0)),"")</f>
        <v/>
      </c>
      <c r="AO106" s="258" t="e">
        <f t="shared" si="29"/>
        <v>#N/A</v>
      </c>
      <c r="AQ106" s="259" t="str" cm="1">
        <f t="array" ref="AQ106">IFERROR(INDEX($C$1:$C$301,MATCH(0,COUNTIF($AQ$1:AQ105,$C$1:$C$301),0)),"")</f>
        <v/>
      </c>
      <c r="AR106" s="258" t="e">
        <f t="shared" si="30"/>
        <v>#N/A</v>
      </c>
      <c r="AS106" s="258"/>
      <c r="AT106" s="260"/>
      <c r="AU106" s="258"/>
      <c r="AW106" s="242" t="str" cm="1">
        <f t="array" ref="AW106">IFERROR(INDEX('Liste Banque-Enveloppe'!$C$7:$C$206,MATCH(0,COUNTIF(AW$1:AW105,'Liste Banque-Enveloppe'!$C$7:$C$206),0)),"")</f>
        <v/>
      </c>
      <c r="AX106" s="242">
        <f t="shared" si="31"/>
        <v>0</v>
      </c>
      <c r="AY106" s="242">
        <f t="shared" si="32"/>
        <v>201</v>
      </c>
    </row>
    <row r="107" spans="2:51">
      <c r="B107" s="242">
        <f>'Saisie Patrimoine'!B112</f>
        <v>0</v>
      </c>
      <c r="C107" s="242">
        <f t="shared" si="20"/>
        <v>0</v>
      </c>
      <c r="D107" s="242">
        <f t="shared" si="21"/>
        <v>0</v>
      </c>
      <c r="E107" s="242">
        <f>'Saisie Patrimoine'!C112</f>
        <v>0</v>
      </c>
      <c r="G107" s="242">
        <f>'Saisie Patrimoine'!E112</f>
        <v>0</v>
      </c>
      <c r="H107" s="242">
        <f>'Saisie Patrimoine'!F112</f>
        <v>0</v>
      </c>
      <c r="J107" s="242">
        <f>IF(E107=0,0,INDEX('Liste Classe d''actifs'!$A$8:$A$37,MATCH(E107,'Liste Classe d''actifs'!$B$8:$B$37,0)))</f>
        <v>0</v>
      </c>
      <c r="K107" s="242" t="str">
        <f>IF(A107="","",IF(ISERROR(VLOOKUP(B107,'Liste Banque-Enveloppe'!A:D,2,FALSE)),0,VLOOKUP(B107,'Liste Banque-Enveloppe'!A:D,2,FALSE)))</f>
        <v/>
      </c>
      <c r="L107" s="242" t="str">
        <f t="shared" si="22"/>
        <v>00</v>
      </c>
      <c r="M107" s="242">
        <f t="shared" si="23"/>
        <v>0</v>
      </c>
      <c r="N107" s="242">
        <f t="shared" si="24"/>
        <v>0</v>
      </c>
      <c r="O107" s="242">
        <f t="shared" si="25"/>
        <v>0</v>
      </c>
      <c r="P107" s="242">
        <f t="shared" si="26"/>
        <v>0</v>
      </c>
      <c r="R107" s="242" t="str">
        <f t="shared" si="27"/>
        <v>Les autres classes d'actifs</v>
      </c>
      <c r="S107" s="242" t="str">
        <f t="shared" si="28"/>
        <v>Les autres banques</v>
      </c>
      <c r="AN107" s="242" t="str" cm="1">
        <f t="array" ref="AN107">IFERROR(INDEX($D$1:$D$301,MATCH(0,COUNTIF($AN$1:AN106,$D$1:$D$301),0)),"")</f>
        <v/>
      </c>
      <c r="AO107" s="258" t="e">
        <f t="shared" si="29"/>
        <v>#N/A</v>
      </c>
      <c r="AQ107" s="259" t="str" cm="1">
        <f t="array" ref="AQ107">IFERROR(INDEX($C$1:$C$301,MATCH(0,COUNTIF($AQ$1:AQ106,$C$1:$C$301),0)),"")</f>
        <v/>
      </c>
      <c r="AR107" s="258" t="e">
        <f t="shared" si="30"/>
        <v>#N/A</v>
      </c>
      <c r="AS107" s="258"/>
      <c r="AT107" s="260"/>
      <c r="AU107" s="258"/>
      <c r="AW107" s="242" t="str" cm="1">
        <f t="array" ref="AW107">IFERROR(INDEX('Liste Banque-Enveloppe'!$C$7:$C$206,MATCH(0,COUNTIF(AW$1:AW106,'Liste Banque-Enveloppe'!$C$7:$C$206),0)),"")</f>
        <v/>
      </c>
      <c r="AX107" s="242">
        <f t="shared" si="31"/>
        <v>0</v>
      </c>
      <c r="AY107" s="242">
        <f t="shared" si="32"/>
        <v>201</v>
      </c>
    </row>
    <row r="108" spans="2:51">
      <c r="B108" s="242">
        <f>'Saisie Patrimoine'!B113</f>
        <v>0</v>
      </c>
      <c r="C108" s="242">
        <f t="shared" si="20"/>
        <v>0</v>
      </c>
      <c r="D108" s="242">
        <f t="shared" si="21"/>
        <v>0</v>
      </c>
      <c r="E108" s="242">
        <f>'Saisie Patrimoine'!C113</f>
        <v>0</v>
      </c>
      <c r="G108" s="242">
        <f>'Saisie Patrimoine'!E113</f>
        <v>0</v>
      </c>
      <c r="H108" s="242">
        <f>'Saisie Patrimoine'!F113</f>
        <v>0</v>
      </c>
      <c r="J108" s="242">
        <f>IF(E108=0,0,INDEX('Liste Classe d''actifs'!$A$8:$A$37,MATCH(E108,'Liste Classe d''actifs'!$B$8:$B$37,0)))</f>
        <v>0</v>
      </c>
      <c r="K108" s="242" t="str">
        <f>IF(A108="","",IF(ISERROR(VLOOKUP(B108,'Liste Banque-Enveloppe'!A:D,2,FALSE)),0,VLOOKUP(B108,'Liste Banque-Enveloppe'!A:D,2,FALSE)))</f>
        <v/>
      </c>
      <c r="L108" s="242" t="str">
        <f t="shared" si="22"/>
        <v>00</v>
      </c>
      <c r="M108" s="242">
        <f t="shared" si="23"/>
        <v>0</v>
      </c>
      <c r="N108" s="242">
        <f t="shared" si="24"/>
        <v>0</v>
      </c>
      <c r="O108" s="242">
        <f t="shared" si="25"/>
        <v>0</v>
      </c>
      <c r="P108" s="242">
        <f t="shared" si="26"/>
        <v>0</v>
      </c>
      <c r="R108" s="242" t="str">
        <f t="shared" si="27"/>
        <v>Les autres classes d'actifs</v>
      </c>
      <c r="S108" s="242" t="str">
        <f t="shared" si="28"/>
        <v>Les autres banques</v>
      </c>
      <c r="AN108" s="242" t="str" cm="1">
        <f t="array" ref="AN108">IFERROR(INDEX($D$1:$D$301,MATCH(0,COUNTIF($AN$1:AN107,$D$1:$D$301),0)),"")</f>
        <v/>
      </c>
      <c r="AO108" s="258" t="e">
        <f t="shared" si="29"/>
        <v>#N/A</v>
      </c>
      <c r="AQ108" s="259" t="str" cm="1">
        <f t="array" ref="AQ108">IFERROR(INDEX($C$1:$C$301,MATCH(0,COUNTIF($AQ$1:AQ107,$C$1:$C$301),0)),"")</f>
        <v/>
      </c>
      <c r="AR108" s="258" t="e">
        <f t="shared" si="30"/>
        <v>#N/A</v>
      </c>
      <c r="AS108" s="258"/>
      <c r="AT108" s="260"/>
      <c r="AU108" s="258"/>
      <c r="AW108" s="242" t="str" cm="1">
        <f t="array" ref="AW108">IFERROR(INDEX('Liste Banque-Enveloppe'!$C$7:$C$206,MATCH(0,COUNTIF(AW$1:AW107,'Liste Banque-Enveloppe'!$C$7:$C$206),0)),"")</f>
        <v/>
      </c>
      <c r="AX108" s="242">
        <f t="shared" si="31"/>
        <v>0</v>
      </c>
      <c r="AY108" s="242">
        <f t="shared" si="32"/>
        <v>201</v>
      </c>
    </row>
    <row r="109" spans="2:51">
      <c r="B109" s="242">
        <f>'Saisie Patrimoine'!B114</f>
        <v>0</v>
      </c>
      <c r="C109" s="242">
        <f t="shared" si="20"/>
        <v>0</v>
      </c>
      <c r="D109" s="242">
        <f t="shared" si="21"/>
        <v>0</v>
      </c>
      <c r="E109" s="242">
        <f>'Saisie Patrimoine'!C114</f>
        <v>0</v>
      </c>
      <c r="G109" s="242">
        <f>'Saisie Patrimoine'!E114</f>
        <v>0</v>
      </c>
      <c r="H109" s="242">
        <f>'Saisie Patrimoine'!F114</f>
        <v>0</v>
      </c>
      <c r="J109" s="242">
        <f>IF(E109=0,0,INDEX('Liste Classe d''actifs'!$A$8:$A$37,MATCH(E109,'Liste Classe d''actifs'!$B$8:$B$37,0)))</f>
        <v>0</v>
      </c>
      <c r="K109" s="242" t="str">
        <f>IF(A109="","",IF(ISERROR(VLOOKUP(B109,'Liste Banque-Enveloppe'!A:D,2,FALSE)),0,VLOOKUP(B109,'Liste Banque-Enveloppe'!A:D,2,FALSE)))</f>
        <v/>
      </c>
      <c r="L109" s="242" t="str">
        <f t="shared" si="22"/>
        <v>00</v>
      </c>
      <c r="M109" s="242">
        <f t="shared" si="23"/>
        <v>0</v>
      </c>
      <c r="N109" s="242">
        <f t="shared" si="24"/>
        <v>0</v>
      </c>
      <c r="O109" s="242">
        <f t="shared" si="25"/>
        <v>0</v>
      </c>
      <c r="P109" s="242">
        <f t="shared" si="26"/>
        <v>0</v>
      </c>
      <c r="R109" s="242" t="str">
        <f t="shared" si="27"/>
        <v>Les autres classes d'actifs</v>
      </c>
      <c r="S109" s="242" t="str">
        <f t="shared" si="28"/>
        <v>Les autres banques</v>
      </c>
      <c r="AN109" s="242" t="str" cm="1">
        <f t="array" ref="AN109">IFERROR(INDEX($D$1:$D$301,MATCH(0,COUNTIF($AN$1:AN108,$D$1:$D$301),0)),"")</f>
        <v/>
      </c>
      <c r="AO109" s="258" t="e">
        <f t="shared" si="29"/>
        <v>#N/A</v>
      </c>
      <c r="AQ109" s="259" t="str" cm="1">
        <f t="array" ref="AQ109">IFERROR(INDEX($C$1:$C$301,MATCH(0,COUNTIF($AQ$1:AQ108,$C$1:$C$301),0)),"")</f>
        <v/>
      </c>
      <c r="AR109" s="258" t="e">
        <f t="shared" si="30"/>
        <v>#N/A</v>
      </c>
      <c r="AS109" s="258"/>
      <c r="AT109" s="260"/>
      <c r="AU109" s="258"/>
      <c r="AW109" s="242" t="str" cm="1">
        <f t="array" ref="AW109">IFERROR(INDEX('Liste Banque-Enveloppe'!$C$7:$C$206,MATCH(0,COUNTIF(AW$1:AW108,'Liste Banque-Enveloppe'!$C$7:$C$206),0)),"")</f>
        <v/>
      </c>
      <c r="AX109" s="242">
        <f t="shared" si="31"/>
        <v>0</v>
      </c>
      <c r="AY109" s="242">
        <f t="shared" si="32"/>
        <v>201</v>
      </c>
    </row>
    <row r="110" spans="2:51">
      <c r="B110" s="242">
        <f>'Saisie Patrimoine'!B115</f>
        <v>0</v>
      </c>
      <c r="C110" s="242">
        <f t="shared" si="20"/>
        <v>0</v>
      </c>
      <c r="D110" s="242">
        <f t="shared" si="21"/>
        <v>0</v>
      </c>
      <c r="E110" s="242">
        <f>'Saisie Patrimoine'!C115</f>
        <v>0</v>
      </c>
      <c r="G110" s="242">
        <f>'Saisie Patrimoine'!E115</f>
        <v>0</v>
      </c>
      <c r="H110" s="242">
        <f>'Saisie Patrimoine'!F115</f>
        <v>0</v>
      </c>
      <c r="J110" s="242">
        <f>IF(E110=0,0,INDEX('Liste Classe d''actifs'!$A$8:$A$37,MATCH(E110,'Liste Classe d''actifs'!$B$8:$B$37,0)))</f>
        <v>0</v>
      </c>
      <c r="K110" s="242" t="str">
        <f>IF(A110="","",IF(ISERROR(VLOOKUP(B110,'Liste Banque-Enveloppe'!A:D,2,FALSE)),0,VLOOKUP(B110,'Liste Banque-Enveloppe'!A:D,2,FALSE)))</f>
        <v/>
      </c>
      <c r="L110" s="242" t="str">
        <f t="shared" si="22"/>
        <v>00</v>
      </c>
      <c r="M110" s="242">
        <f t="shared" si="23"/>
        <v>0</v>
      </c>
      <c r="N110" s="242">
        <f t="shared" si="24"/>
        <v>0</v>
      </c>
      <c r="O110" s="242">
        <f t="shared" si="25"/>
        <v>0</v>
      </c>
      <c r="P110" s="242">
        <f t="shared" si="26"/>
        <v>0</v>
      </c>
      <c r="R110" s="242" t="str">
        <f t="shared" si="27"/>
        <v>Les autres classes d'actifs</v>
      </c>
      <c r="S110" s="242" t="str">
        <f t="shared" si="28"/>
        <v>Les autres banques</v>
      </c>
      <c r="AN110" s="242" t="str" cm="1">
        <f t="array" ref="AN110">IFERROR(INDEX($D$1:$D$301,MATCH(0,COUNTIF($AN$1:AN109,$D$1:$D$301),0)),"")</f>
        <v/>
      </c>
      <c r="AO110" s="258" t="e">
        <f t="shared" si="29"/>
        <v>#N/A</v>
      </c>
      <c r="AQ110" s="259" t="str" cm="1">
        <f t="array" ref="AQ110">IFERROR(INDEX($C$1:$C$301,MATCH(0,COUNTIF($AQ$1:AQ109,$C$1:$C$301),0)),"")</f>
        <v/>
      </c>
      <c r="AR110" s="258" t="e">
        <f t="shared" si="30"/>
        <v>#N/A</v>
      </c>
      <c r="AS110" s="258"/>
      <c r="AT110" s="260"/>
      <c r="AU110" s="258"/>
      <c r="AW110" s="242" t="str" cm="1">
        <f t="array" ref="AW110">IFERROR(INDEX('Liste Banque-Enveloppe'!$C$7:$C$206,MATCH(0,COUNTIF(AW$1:AW109,'Liste Banque-Enveloppe'!$C$7:$C$206),0)),"")</f>
        <v/>
      </c>
      <c r="AX110" s="242">
        <f t="shared" si="31"/>
        <v>0</v>
      </c>
      <c r="AY110" s="242">
        <f t="shared" si="32"/>
        <v>201</v>
      </c>
    </row>
    <row r="111" spans="2:51">
      <c r="B111" s="242">
        <f>'Saisie Patrimoine'!B116</f>
        <v>0</v>
      </c>
      <c r="C111" s="242">
        <f t="shared" si="20"/>
        <v>0</v>
      </c>
      <c r="D111" s="242">
        <f t="shared" si="21"/>
        <v>0</v>
      </c>
      <c r="E111" s="242">
        <f>'Saisie Patrimoine'!C116</f>
        <v>0</v>
      </c>
      <c r="G111" s="242">
        <f>'Saisie Patrimoine'!E116</f>
        <v>0</v>
      </c>
      <c r="H111" s="242">
        <f>'Saisie Patrimoine'!F116</f>
        <v>0</v>
      </c>
      <c r="J111" s="242">
        <f>IF(E111=0,0,INDEX('Liste Classe d''actifs'!$A$8:$A$37,MATCH(E111,'Liste Classe d''actifs'!$B$8:$B$37,0)))</f>
        <v>0</v>
      </c>
      <c r="K111" s="242" t="str">
        <f>IF(A111="","",IF(ISERROR(VLOOKUP(B111,'Liste Banque-Enveloppe'!A:D,2,FALSE)),0,VLOOKUP(B111,'Liste Banque-Enveloppe'!A:D,2,FALSE)))</f>
        <v/>
      </c>
      <c r="L111" s="242" t="str">
        <f t="shared" si="22"/>
        <v>00</v>
      </c>
      <c r="M111" s="242">
        <f t="shared" si="23"/>
        <v>0</v>
      </c>
      <c r="N111" s="242">
        <f t="shared" si="24"/>
        <v>0</v>
      </c>
      <c r="O111" s="242">
        <f t="shared" si="25"/>
        <v>0</v>
      </c>
      <c r="P111" s="242">
        <f t="shared" si="26"/>
        <v>0</v>
      </c>
      <c r="R111" s="242" t="str">
        <f t="shared" si="27"/>
        <v>Les autres classes d'actifs</v>
      </c>
      <c r="S111" s="242" t="str">
        <f t="shared" si="28"/>
        <v>Les autres banques</v>
      </c>
      <c r="AN111" s="242" t="str" cm="1">
        <f t="array" ref="AN111">IFERROR(INDEX($D$1:$D$301,MATCH(0,COUNTIF($AN$1:AN110,$D$1:$D$301),0)),"")</f>
        <v/>
      </c>
      <c r="AO111" s="258" t="e">
        <f t="shared" si="29"/>
        <v>#N/A</v>
      </c>
      <c r="AQ111" s="259" t="str" cm="1">
        <f t="array" ref="AQ111">IFERROR(INDEX($C$1:$C$301,MATCH(0,COUNTIF($AQ$1:AQ110,$C$1:$C$301),0)),"")</f>
        <v/>
      </c>
      <c r="AR111" s="258" t="e">
        <f t="shared" si="30"/>
        <v>#N/A</v>
      </c>
      <c r="AS111" s="258"/>
      <c r="AT111" s="260"/>
      <c r="AU111" s="258"/>
      <c r="AW111" s="242" t="str" cm="1">
        <f t="array" ref="AW111">IFERROR(INDEX('Liste Banque-Enveloppe'!$C$7:$C$206,MATCH(0,COUNTIF(AW$1:AW110,'Liste Banque-Enveloppe'!$C$7:$C$206),0)),"")</f>
        <v/>
      </c>
      <c r="AX111" s="242">
        <f t="shared" si="31"/>
        <v>0</v>
      </c>
      <c r="AY111" s="242">
        <f t="shared" si="32"/>
        <v>201</v>
      </c>
    </row>
    <row r="112" spans="2:51">
      <c r="B112" s="242">
        <f>'Saisie Patrimoine'!B117</f>
        <v>0</v>
      </c>
      <c r="C112" s="242">
        <f t="shared" si="20"/>
        <v>0</v>
      </c>
      <c r="D112" s="242">
        <f t="shared" si="21"/>
        <v>0</v>
      </c>
      <c r="E112" s="242">
        <f>'Saisie Patrimoine'!C117</f>
        <v>0</v>
      </c>
      <c r="G112" s="242">
        <f>'Saisie Patrimoine'!E117</f>
        <v>0</v>
      </c>
      <c r="H112" s="242">
        <f>'Saisie Patrimoine'!F117</f>
        <v>0</v>
      </c>
      <c r="J112" s="242">
        <f>IF(E112=0,0,INDEX('Liste Classe d''actifs'!$A$8:$A$37,MATCH(E112,'Liste Classe d''actifs'!$B$8:$B$37,0)))</f>
        <v>0</v>
      </c>
      <c r="K112" s="242" t="str">
        <f>IF(A112="","",IF(ISERROR(VLOOKUP(B112,'Liste Banque-Enveloppe'!A:D,2,FALSE)),0,VLOOKUP(B112,'Liste Banque-Enveloppe'!A:D,2,FALSE)))</f>
        <v/>
      </c>
      <c r="L112" s="242" t="str">
        <f t="shared" si="22"/>
        <v>00</v>
      </c>
      <c r="M112" s="242">
        <f t="shared" si="23"/>
        <v>0</v>
      </c>
      <c r="N112" s="242">
        <f t="shared" si="24"/>
        <v>0</v>
      </c>
      <c r="O112" s="242">
        <f t="shared" si="25"/>
        <v>0</v>
      </c>
      <c r="P112" s="242">
        <f t="shared" si="26"/>
        <v>0</v>
      </c>
      <c r="R112" s="242" t="str">
        <f t="shared" si="27"/>
        <v>Les autres classes d'actifs</v>
      </c>
      <c r="S112" s="242" t="str">
        <f t="shared" si="28"/>
        <v>Les autres banques</v>
      </c>
      <c r="AN112" s="242" t="str" cm="1">
        <f t="array" ref="AN112">IFERROR(INDEX($D$1:$D$301,MATCH(0,COUNTIF($AN$1:AN111,$D$1:$D$301),0)),"")</f>
        <v/>
      </c>
      <c r="AO112" s="258" t="e">
        <f t="shared" si="29"/>
        <v>#N/A</v>
      </c>
      <c r="AQ112" s="259" t="str" cm="1">
        <f t="array" ref="AQ112">IFERROR(INDEX($C$1:$C$301,MATCH(0,COUNTIF($AQ$1:AQ111,$C$1:$C$301),0)),"")</f>
        <v/>
      </c>
      <c r="AR112" s="258" t="e">
        <f t="shared" si="30"/>
        <v>#N/A</v>
      </c>
      <c r="AS112" s="258"/>
      <c r="AT112" s="260"/>
      <c r="AU112" s="258"/>
      <c r="AW112" s="242" t="str" cm="1">
        <f t="array" ref="AW112">IFERROR(INDEX('Liste Banque-Enveloppe'!$C$7:$C$206,MATCH(0,COUNTIF(AW$1:AW111,'Liste Banque-Enveloppe'!$C$7:$C$206),0)),"")</f>
        <v/>
      </c>
      <c r="AX112" s="242">
        <f t="shared" si="31"/>
        <v>0</v>
      </c>
      <c r="AY112" s="242">
        <f t="shared" si="32"/>
        <v>201</v>
      </c>
    </row>
    <row r="113" spans="2:51">
      <c r="B113" s="242">
        <f>'Saisie Patrimoine'!B118</f>
        <v>0</v>
      </c>
      <c r="C113" s="242">
        <f t="shared" si="20"/>
        <v>0</v>
      </c>
      <c r="D113" s="242">
        <f t="shared" si="21"/>
        <v>0</v>
      </c>
      <c r="E113" s="242">
        <f>'Saisie Patrimoine'!C118</f>
        <v>0</v>
      </c>
      <c r="G113" s="242">
        <f>'Saisie Patrimoine'!E118</f>
        <v>0</v>
      </c>
      <c r="H113" s="242">
        <f>'Saisie Patrimoine'!F118</f>
        <v>0</v>
      </c>
      <c r="J113" s="242">
        <f>IF(E113=0,0,INDEX('Liste Classe d''actifs'!$A$8:$A$37,MATCH(E113,'Liste Classe d''actifs'!$B$8:$B$37,0)))</f>
        <v>0</v>
      </c>
      <c r="K113" s="242" t="str">
        <f>IF(A113="","",IF(ISERROR(VLOOKUP(B113,'Liste Banque-Enveloppe'!A:D,2,FALSE)),0,VLOOKUP(B113,'Liste Banque-Enveloppe'!A:D,2,FALSE)))</f>
        <v/>
      </c>
      <c r="L113" s="242" t="str">
        <f t="shared" si="22"/>
        <v>00</v>
      </c>
      <c r="M113" s="242">
        <f t="shared" si="23"/>
        <v>0</v>
      </c>
      <c r="N113" s="242">
        <f t="shared" si="24"/>
        <v>0</v>
      </c>
      <c r="O113" s="242">
        <f t="shared" si="25"/>
        <v>0</v>
      </c>
      <c r="P113" s="242">
        <f t="shared" si="26"/>
        <v>0</v>
      </c>
      <c r="R113" s="242" t="str">
        <f t="shared" si="27"/>
        <v>Les autres classes d'actifs</v>
      </c>
      <c r="S113" s="242" t="str">
        <f t="shared" si="28"/>
        <v>Les autres banques</v>
      </c>
      <c r="AN113" s="242" t="str" cm="1">
        <f t="array" ref="AN113">IFERROR(INDEX($D$1:$D$301,MATCH(0,COUNTIF($AN$1:AN112,$D$1:$D$301),0)),"")</f>
        <v/>
      </c>
      <c r="AO113" s="258" t="e">
        <f t="shared" si="29"/>
        <v>#N/A</v>
      </c>
      <c r="AQ113" s="259" t="str" cm="1">
        <f t="array" ref="AQ113">IFERROR(INDEX($C$1:$C$301,MATCH(0,COUNTIF($AQ$1:AQ112,$C$1:$C$301),0)),"")</f>
        <v/>
      </c>
      <c r="AR113" s="258" t="e">
        <f t="shared" si="30"/>
        <v>#N/A</v>
      </c>
      <c r="AS113" s="258"/>
      <c r="AT113" s="260"/>
      <c r="AU113" s="258"/>
      <c r="AW113" s="242" t="str" cm="1">
        <f t="array" ref="AW113">IFERROR(INDEX('Liste Banque-Enveloppe'!$C$7:$C$206,MATCH(0,COUNTIF(AW$1:AW112,'Liste Banque-Enveloppe'!$C$7:$C$206),0)),"")</f>
        <v/>
      </c>
      <c r="AX113" s="242">
        <f t="shared" si="31"/>
        <v>0</v>
      </c>
      <c r="AY113" s="242">
        <f t="shared" si="32"/>
        <v>201</v>
      </c>
    </row>
    <row r="114" spans="2:51">
      <c r="B114" s="242">
        <f>'Saisie Patrimoine'!B119</f>
        <v>0</v>
      </c>
      <c r="C114" s="242">
        <f t="shared" si="20"/>
        <v>0</v>
      </c>
      <c r="D114" s="242">
        <f t="shared" si="21"/>
        <v>0</v>
      </c>
      <c r="E114" s="242">
        <f>'Saisie Patrimoine'!C119</f>
        <v>0</v>
      </c>
      <c r="G114" s="242">
        <f>'Saisie Patrimoine'!E119</f>
        <v>0</v>
      </c>
      <c r="H114" s="242">
        <f>'Saisie Patrimoine'!F119</f>
        <v>0</v>
      </c>
      <c r="J114" s="242">
        <f>IF(E114=0,0,INDEX('Liste Classe d''actifs'!$A$8:$A$37,MATCH(E114,'Liste Classe d''actifs'!$B$8:$B$37,0)))</f>
        <v>0</v>
      </c>
      <c r="K114" s="242" t="str">
        <f>IF(A114="","",IF(ISERROR(VLOOKUP(B114,'Liste Banque-Enveloppe'!A:D,2,FALSE)),0,VLOOKUP(B114,'Liste Banque-Enveloppe'!A:D,2,FALSE)))</f>
        <v/>
      </c>
      <c r="L114" s="242" t="str">
        <f t="shared" si="22"/>
        <v>00</v>
      </c>
      <c r="M114" s="242">
        <f t="shared" si="23"/>
        <v>0</v>
      </c>
      <c r="N114" s="242">
        <f t="shared" si="24"/>
        <v>0</v>
      </c>
      <c r="O114" s="242">
        <f t="shared" si="25"/>
        <v>0</v>
      </c>
      <c r="P114" s="242">
        <f t="shared" si="26"/>
        <v>0</v>
      </c>
      <c r="R114" s="242" t="str">
        <f t="shared" si="27"/>
        <v>Les autres classes d'actifs</v>
      </c>
      <c r="S114" s="242" t="str">
        <f t="shared" si="28"/>
        <v>Les autres banques</v>
      </c>
      <c r="AN114" s="242" t="str" cm="1">
        <f t="array" ref="AN114">IFERROR(INDEX($D$1:$D$301,MATCH(0,COUNTIF($AN$1:AN113,$D$1:$D$301),0)),"")</f>
        <v/>
      </c>
      <c r="AO114" s="258" t="e">
        <f t="shared" si="29"/>
        <v>#N/A</v>
      </c>
      <c r="AQ114" s="259" t="str" cm="1">
        <f t="array" ref="AQ114">IFERROR(INDEX($C$1:$C$301,MATCH(0,COUNTIF($AQ$1:AQ113,$C$1:$C$301),0)),"")</f>
        <v/>
      </c>
      <c r="AR114" s="258" t="e">
        <f t="shared" si="30"/>
        <v>#N/A</v>
      </c>
      <c r="AS114" s="258"/>
      <c r="AT114" s="260"/>
      <c r="AU114" s="258"/>
      <c r="AW114" s="242" t="str" cm="1">
        <f t="array" ref="AW114">IFERROR(INDEX('Liste Banque-Enveloppe'!$C$7:$C$206,MATCH(0,COUNTIF(AW$1:AW113,'Liste Banque-Enveloppe'!$C$7:$C$206),0)),"")</f>
        <v/>
      </c>
      <c r="AX114" s="242">
        <f t="shared" si="31"/>
        <v>0</v>
      </c>
      <c r="AY114" s="242">
        <f t="shared" si="32"/>
        <v>201</v>
      </c>
    </row>
    <row r="115" spans="2:51">
      <c r="B115" s="242">
        <f>'Saisie Patrimoine'!B120</f>
        <v>0</v>
      </c>
      <c r="C115" s="242">
        <f t="shared" si="20"/>
        <v>0</v>
      </c>
      <c r="D115" s="242">
        <f t="shared" si="21"/>
        <v>0</v>
      </c>
      <c r="E115" s="242">
        <f>'Saisie Patrimoine'!C120</f>
        <v>0</v>
      </c>
      <c r="G115" s="242">
        <f>'Saisie Patrimoine'!E120</f>
        <v>0</v>
      </c>
      <c r="H115" s="242">
        <f>'Saisie Patrimoine'!F120</f>
        <v>0</v>
      </c>
      <c r="J115" s="242">
        <f>IF(E115=0,0,INDEX('Liste Classe d''actifs'!$A$8:$A$37,MATCH(E115,'Liste Classe d''actifs'!$B$8:$B$37,0)))</f>
        <v>0</v>
      </c>
      <c r="K115" s="242" t="str">
        <f>IF(A115="","",IF(ISERROR(VLOOKUP(B115,'Liste Banque-Enveloppe'!A:D,2,FALSE)),0,VLOOKUP(B115,'Liste Banque-Enveloppe'!A:D,2,FALSE)))</f>
        <v/>
      </c>
      <c r="L115" s="242" t="str">
        <f t="shared" si="22"/>
        <v>00</v>
      </c>
      <c r="M115" s="242">
        <f t="shared" si="23"/>
        <v>0</v>
      </c>
      <c r="N115" s="242">
        <f t="shared" si="24"/>
        <v>0</v>
      </c>
      <c r="O115" s="242">
        <f t="shared" si="25"/>
        <v>0</v>
      </c>
      <c r="P115" s="242">
        <f t="shared" si="26"/>
        <v>0</v>
      </c>
      <c r="R115" s="242" t="str">
        <f t="shared" si="27"/>
        <v>Les autres classes d'actifs</v>
      </c>
      <c r="S115" s="242" t="str">
        <f t="shared" si="28"/>
        <v>Les autres banques</v>
      </c>
      <c r="AN115" s="242" t="str" cm="1">
        <f t="array" ref="AN115">IFERROR(INDEX($D$1:$D$301,MATCH(0,COUNTIF($AN$1:AN114,$D$1:$D$301),0)),"")</f>
        <v/>
      </c>
      <c r="AO115" s="258" t="e">
        <f t="shared" si="29"/>
        <v>#N/A</v>
      </c>
      <c r="AQ115" s="259" t="str" cm="1">
        <f t="array" ref="AQ115">IFERROR(INDEX($C$1:$C$301,MATCH(0,COUNTIF($AQ$1:AQ114,$C$1:$C$301),0)),"")</f>
        <v/>
      </c>
      <c r="AR115" s="258" t="e">
        <f t="shared" si="30"/>
        <v>#N/A</v>
      </c>
      <c r="AS115" s="258"/>
      <c r="AT115" s="260"/>
      <c r="AU115" s="258"/>
      <c r="AW115" s="242" t="str" cm="1">
        <f t="array" ref="AW115">IFERROR(INDEX('Liste Banque-Enveloppe'!$C$7:$C$206,MATCH(0,COUNTIF(AW$1:AW114,'Liste Banque-Enveloppe'!$C$7:$C$206),0)),"")</f>
        <v/>
      </c>
      <c r="AX115" s="242">
        <f t="shared" si="31"/>
        <v>0</v>
      </c>
      <c r="AY115" s="242">
        <f t="shared" si="32"/>
        <v>201</v>
      </c>
    </row>
    <row r="116" spans="2:51">
      <c r="B116" s="242">
        <f>'Saisie Patrimoine'!B121</f>
        <v>0</v>
      </c>
      <c r="C116" s="242">
        <f t="shared" si="20"/>
        <v>0</v>
      </c>
      <c r="D116" s="242">
        <f t="shared" si="21"/>
        <v>0</v>
      </c>
      <c r="E116" s="242">
        <f>'Saisie Patrimoine'!C121</f>
        <v>0</v>
      </c>
      <c r="G116" s="242">
        <f>'Saisie Patrimoine'!E121</f>
        <v>0</v>
      </c>
      <c r="H116" s="242">
        <f>'Saisie Patrimoine'!F121</f>
        <v>0</v>
      </c>
      <c r="J116" s="242">
        <f>IF(E116=0,0,INDEX('Liste Classe d''actifs'!$A$8:$A$37,MATCH(E116,'Liste Classe d''actifs'!$B$8:$B$37,0)))</f>
        <v>0</v>
      </c>
      <c r="K116" s="242" t="str">
        <f>IF(A116="","",IF(ISERROR(VLOOKUP(B116,'Liste Banque-Enveloppe'!A:D,2,FALSE)),0,VLOOKUP(B116,'Liste Banque-Enveloppe'!A:D,2,FALSE)))</f>
        <v/>
      </c>
      <c r="L116" s="242" t="str">
        <f t="shared" si="22"/>
        <v>00</v>
      </c>
      <c r="M116" s="242">
        <f t="shared" si="23"/>
        <v>0</v>
      </c>
      <c r="N116" s="242">
        <f t="shared" si="24"/>
        <v>0</v>
      </c>
      <c r="O116" s="242">
        <f t="shared" si="25"/>
        <v>0</v>
      </c>
      <c r="P116" s="242">
        <f t="shared" si="26"/>
        <v>0</v>
      </c>
      <c r="R116" s="242" t="str">
        <f t="shared" si="27"/>
        <v>Les autres classes d'actifs</v>
      </c>
      <c r="S116" s="242" t="str">
        <f t="shared" si="28"/>
        <v>Les autres banques</v>
      </c>
      <c r="AN116" s="242" t="str" cm="1">
        <f t="array" ref="AN116">IFERROR(INDEX($D$1:$D$301,MATCH(0,COUNTIF($AN$1:AN115,$D$1:$D$301),0)),"")</f>
        <v/>
      </c>
      <c r="AO116" s="258" t="e">
        <f t="shared" si="29"/>
        <v>#N/A</v>
      </c>
      <c r="AQ116" s="259" t="str" cm="1">
        <f t="array" ref="AQ116">IFERROR(INDEX($C$1:$C$301,MATCH(0,COUNTIF($AQ$1:AQ115,$C$1:$C$301),0)),"")</f>
        <v/>
      </c>
      <c r="AR116" s="258" t="e">
        <f t="shared" si="30"/>
        <v>#N/A</v>
      </c>
      <c r="AS116" s="258"/>
      <c r="AT116" s="260"/>
      <c r="AU116" s="258"/>
      <c r="AW116" s="242" t="str" cm="1">
        <f t="array" ref="AW116">IFERROR(INDEX('Liste Banque-Enveloppe'!$C$7:$C$206,MATCH(0,COUNTIF(AW$1:AW115,'Liste Banque-Enveloppe'!$C$7:$C$206),0)),"")</f>
        <v/>
      </c>
      <c r="AX116" s="242">
        <f t="shared" si="31"/>
        <v>0</v>
      </c>
      <c r="AY116" s="242">
        <f t="shared" si="32"/>
        <v>201</v>
      </c>
    </row>
    <row r="117" spans="2:51">
      <c r="B117" s="242">
        <f>'Saisie Patrimoine'!B122</f>
        <v>0</v>
      </c>
      <c r="C117" s="242">
        <f t="shared" si="20"/>
        <v>0</v>
      </c>
      <c r="D117" s="242">
        <f t="shared" si="21"/>
        <v>0</v>
      </c>
      <c r="E117" s="242">
        <f>'Saisie Patrimoine'!C122</f>
        <v>0</v>
      </c>
      <c r="G117" s="242">
        <f>'Saisie Patrimoine'!E122</f>
        <v>0</v>
      </c>
      <c r="H117" s="242">
        <f>'Saisie Patrimoine'!F122</f>
        <v>0</v>
      </c>
      <c r="J117" s="242">
        <f>IF(E117=0,0,INDEX('Liste Classe d''actifs'!$A$8:$A$37,MATCH(E117,'Liste Classe d''actifs'!$B$8:$B$37,0)))</f>
        <v>0</v>
      </c>
      <c r="K117" s="242" t="str">
        <f>IF(A117="","",IF(ISERROR(VLOOKUP(B117,'Liste Banque-Enveloppe'!A:D,2,FALSE)),0,VLOOKUP(B117,'Liste Banque-Enveloppe'!A:D,2,FALSE)))</f>
        <v/>
      </c>
      <c r="L117" s="242" t="str">
        <f t="shared" si="22"/>
        <v>00</v>
      </c>
      <c r="M117" s="242">
        <f t="shared" si="23"/>
        <v>0</v>
      </c>
      <c r="N117" s="242">
        <f t="shared" si="24"/>
        <v>0</v>
      </c>
      <c r="O117" s="242">
        <f t="shared" si="25"/>
        <v>0</v>
      </c>
      <c r="P117" s="242">
        <f t="shared" si="26"/>
        <v>0</v>
      </c>
      <c r="R117" s="242" t="str">
        <f t="shared" si="27"/>
        <v>Les autres classes d'actifs</v>
      </c>
      <c r="S117" s="242" t="str">
        <f t="shared" si="28"/>
        <v>Les autres banques</v>
      </c>
      <c r="AN117" s="242" t="str" cm="1">
        <f t="array" ref="AN117">IFERROR(INDEX($D$1:$D$301,MATCH(0,COUNTIF($AN$1:AN116,$D$1:$D$301),0)),"")</f>
        <v/>
      </c>
      <c r="AO117" s="258" t="e">
        <f t="shared" si="29"/>
        <v>#N/A</v>
      </c>
      <c r="AQ117" s="259" t="str" cm="1">
        <f t="array" ref="AQ117">IFERROR(INDEX($C$1:$C$301,MATCH(0,COUNTIF($AQ$1:AQ116,$C$1:$C$301),0)),"")</f>
        <v/>
      </c>
      <c r="AR117" s="258" t="e">
        <f t="shared" si="30"/>
        <v>#N/A</v>
      </c>
      <c r="AS117" s="258"/>
      <c r="AT117" s="260"/>
      <c r="AU117" s="258"/>
      <c r="AW117" s="242" t="str" cm="1">
        <f t="array" ref="AW117">IFERROR(INDEX('Liste Banque-Enveloppe'!$C$7:$C$206,MATCH(0,COUNTIF(AW$1:AW116,'Liste Banque-Enveloppe'!$C$7:$C$206),0)),"")</f>
        <v/>
      </c>
      <c r="AX117" s="242">
        <f t="shared" si="31"/>
        <v>0</v>
      </c>
      <c r="AY117" s="242">
        <f t="shared" si="32"/>
        <v>201</v>
      </c>
    </row>
    <row r="118" spans="2:51">
      <c r="B118" s="242">
        <f>'Saisie Patrimoine'!B123</f>
        <v>0</v>
      </c>
      <c r="C118" s="242">
        <f t="shared" si="20"/>
        <v>0</v>
      </c>
      <c r="D118" s="242">
        <f t="shared" si="21"/>
        <v>0</v>
      </c>
      <c r="E118" s="242">
        <f>'Saisie Patrimoine'!C123</f>
        <v>0</v>
      </c>
      <c r="G118" s="242">
        <f>'Saisie Patrimoine'!E123</f>
        <v>0</v>
      </c>
      <c r="H118" s="242">
        <f>'Saisie Patrimoine'!F123</f>
        <v>0</v>
      </c>
      <c r="J118" s="242">
        <f>IF(E118=0,0,INDEX('Liste Classe d''actifs'!$A$8:$A$37,MATCH(E118,'Liste Classe d''actifs'!$B$8:$B$37,0)))</f>
        <v>0</v>
      </c>
      <c r="K118" s="242" t="str">
        <f>IF(A118="","",IF(ISERROR(VLOOKUP(B118,'Liste Banque-Enveloppe'!A:D,2,FALSE)),0,VLOOKUP(B118,'Liste Banque-Enveloppe'!A:D,2,FALSE)))</f>
        <v/>
      </c>
      <c r="L118" s="242" t="str">
        <f t="shared" si="22"/>
        <v>00</v>
      </c>
      <c r="M118" s="242">
        <f t="shared" si="23"/>
        <v>0</v>
      </c>
      <c r="N118" s="242">
        <f t="shared" si="24"/>
        <v>0</v>
      </c>
      <c r="O118" s="242">
        <f t="shared" si="25"/>
        <v>0</v>
      </c>
      <c r="P118" s="242">
        <f t="shared" si="26"/>
        <v>0</v>
      </c>
      <c r="R118" s="242" t="str">
        <f t="shared" si="27"/>
        <v>Les autres classes d'actifs</v>
      </c>
      <c r="S118" s="242" t="str">
        <f t="shared" si="28"/>
        <v>Les autres banques</v>
      </c>
      <c r="AN118" s="242" t="str" cm="1">
        <f t="array" ref="AN118">IFERROR(INDEX($D$1:$D$301,MATCH(0,COUNTIF($AN$1:AN117,$D$1:$D$301),0)),"")</f>
        <v/>
      </c>
      <c r="AO118" s="258" t="e">
        <f t="shared" si="29"/>
        <v>#N/A</v>
      </c>
      <c r="AQ118" s="259" t="str" cm="1">
        <f t="array" ref="AQ118">IFERROR(INDEX($C$1:$C$301,MATCH(0,COUNTIF($AQ$1:AQ117,$C$1:$C$301),0)),"")</f>
        <v/>
      </c>
      <c r="AR118" s="258" t="e">
        <f t="shared" si="30"/>
        <v>#N/A</v>
      </c>
      <c r="AS118" s="258"/>
      <c r="AT118" s="260"/>
      <c r="AU118" s="258"/>
      <c r="AW118" s="242" t="str" cm="1">
        <f t="array" ref="AW118">IFERROR(INDEX('Liste Banque-Enveloppe'!$C$7:$C$206,MATCH(0,COUNTIF(AW$1:AW117,'Liste Banque-Enveloppe'!$C$7:$C$206),0)),"")</f>
        <v/>
      </c>
      <c r="AX118" s="242">
        <f t="shared" si="31"/>
        <v>0</v>
      </c>
      <c r="AY118" s="242">
        <f t="shared" si="32"/>
        <v>201</v>
      </c>
    </row>
    <row r="119" spans="2:51">
      <c r="B119" s="242">
        <f>'Saisie Patrimoine'!B124</f>
        <v>0</v>
      </c>
      <c r="C119" s="242">
        <f t="shared" si="20"/>
        <v>0</v>
      </c>
      <c r="D119" s="242">
        <f t="shared" si="21"/>
        <v>0</v>
      </c>
      <c r="E119" s="242">
        <f>'Saisie Patrimoine'!C124</f>
        <v>0</v>
      </c>
      <c r="G119" s="242">
        <f>'Saisie Patrimoine'!E124</f>
        <v>0</v>
      </c>
      <c r="H119" s="242">
        <f>'Saisie Patrimoine'!F124</f>
        <v>0</v>
      </c>
      <c r="J119" s="242">
        <f>IF(E119=0,0,INDEX('Liste Classe d''actifs'!$A$8:$A$37,MATCH(E119,'Liste Classe d''actifs'!$B$8:$B$37,0)))</f>
        <v>0</v>
      </c>
      <c r="K119" s="242" t="str">
        <f>IF(A119="","",IF(ISERROR(VLOOKUP(B119,'Liste Banque-Enveloppe'!A:D,2,FALSE)),0,VLOOKUP(B119,'Liste Banque-Enveloppe'!A:D,2,FALSE)))</f>
        <v/>
      </c>
      <c r="L119" s="242" t="str">
        <f t="shared" si="22"/>
        <v>00</v>
      </c>
      <c r="M119" s="242">
        <f t="shared" si="23"/>
        <v>0</v>
      </c>
      <c r="N119" s="242">
        <f t="shared" si="24"/>
        <v>0</v>
      </c>
      <c r="O119" s="242">
        <f t="shared" si="25"/>
        <v>0</v>
      </c>
      <c r="P119" s="242">
        <f t="shared" si="26"/>
        <v>0</v>
      </c>
      <c r="R119" s="242" t="str">
        <f t="shared" si="27"/>
        <v>Les autres classes d'actifs</v>
      </c>
      <c r="S119" s="242" t="str">
        <f t="shared" si="28"/>
        <v>Les autres banques</v>
      </c>
      <c r="AN119" s="242" t="str" cm="1">
        <f t="array" ref="AN119">IFERROR(INDEX($D$1:$D$301,MATCH(0,COUNTIF($AN$1:AN118,$D$1:$D$301),0)),"")</f>
        <v/>
      </c>
      <c r="AO119" s="258" t="e">
        <f t="shared" si="29"/>
        <v>#N/A</v>
      </c>
      <c r="AQ119" s="259" t="str" cm="1">
        <f t="array" ref="AQ119">IFERROR(INDEX($C$1:$C$301,MATCH(0,COUNTIF($AQ$1:AQ118,$C$1:$C$301),0)),"")</f>
        <v/>
      </c>
      <c r="AR119" s="258" t="e">
        <f t="shared" si="30"/>
        <v>#N/A</v>
      </c>
      <c r="AS119" s="258"/>
      <c r="AT119" s="260"/>
      <c r="AU119" s="258"/>
      <c r="AW119" s="242" t="str" cm="1">
        <f t="array" ref="AW119">IFERROR(INDEX('Liste Banque-Enveloppe'!$C$7:$C$206,MATCH(0,COUNTIF(AW$1:AW118,'Liste Banque-Enveloppe'!$C$7:$C$206),0)),"")</f>
        <v/>
      </c>
      <c r="AX119" s="242">
        <f t="shared" si="31"/>
        <v>0</v>
      </c>
      <c r="AY119" s="242">
        <f t="shared" si="32"/>
        <v>201</v>
      </c>
    </row>
    <row r="120" spans="2:51">
      <c r="B120" s="242">
        <f>'Saisie Patrimoine'!B125</f>
        <v>0</v>
      </c>
      <c r="C120" s="242">
        <f t="shared" si="20"/>
        <v>0</v>
      </c>
      <c r="D120" s="242">
        <f t="shared" si="21"/>
        <v>0</v>
      </c>
      <c r="E120" s="242">
        <f>'Saisie Patrimoine'!C125</f>
        <v>0</v>
      </c>
      <c r="G120" s="242">
        <f>'Saisie Patrimoine'!E125</f>
        <v>0</v>
      </c>
      <c r="H120" s="242">
        <f>'Saisie Patrimoine'!F125</f>
        <v>0</v>
      </c>
      <c r="J120" s="242">
        <f>IF(E120=0,0,INDEX('Liste Classe d''actifs'!$A$8:$A$37,MATCH(E120,'Liste Classe d''actifs'!$B$8:$B$37,0)))</f>
        <v>0</v>
      </c>
      <c r="K120" s="242" t="str">
        <f>IF(A120="","",IF(ISERROR(VLOOKUP(B120,'Liste Banque-Enveloppe'!A:D,2,FALSE)),0,VLOOKUP(B120,'Liste Banque-Enveloppe'!A:D,2,FALSE)))</f>
        <v/>
      </c>
      <c r="L120" s="242" t="str">
        <f t="shared" si="22"/>
        <v>00</v>
      </c>
      <c r="M120" s="242">
        <f t="shared" si="23"/>
        <v>0</v>
      </c>
      <c r="N120" s="242">
        <f t="shared" si="24"/>
        <v>0</v>
      </c>
      <c r="O120" s="242">
        <f t="shared" si="25"/>
        <v>0</v>
      </c>
      <c r="P120" s="242">
        <f t="shared" si="26"/>
        <v>0</v>
      </c>
      <c r="R120" s="242" t="str">
        <f t="shared" si="27"/>
        <v>Les autres classes d'actifs</v>
      </c>
      <c r="S120" s="242" t="str">
        <f t="shared" si="28"/>
        <v>Les autres banques</v>
      </c>
      <c r="AN120" s="242" t="str" cm="1">
        <f t="array" ref="AN120">IFERROR(INDEX($D$1:$D$301,MATCH(0,COUNTIF($AN$1:AN119,$D$1:$D$301),0)),"")</f>
        <v/>
      </c>
      <c r="AO120" s="258" t="e">
        <f t="shared" si="29"/>
        <v>#N/A</v>
      </c>
      <c r="AQ120" s="259" t="str" cm="1">
        <f t="array" ref="AQ120">IFERROR(INDEX($C$1:$C$301,MATCH(0,COUNTIF($AQ$1:AQ119,$C$1:$C$301),0)),"")</f>
        <v/>
      </c>
      <c r="AR120" s="258" t="e">
        <f t="shared" si="30"/>
        <v>#N/A</v>
      </c>
      <c r="AS120" s="258"/>
      <c r="AT120" s="260"/>
      <c r="AU120" s="258"/>
      <c r="AW120" s="242" t="str" cm="1">
        <f t="array" ref="AW120">IFERROR(INDEX('Liste Banque-Enveloppe'!$C$7:$C$206,MATCH(0,COUNTIF(AW$1:AW119,'Liste Banque-Enveloppe'!$C$7:$C$206),0)),"")</f>
        <v/>
      </c>
      <c r="AX120" s="242">
        <f t="shared" si="31"/>
        <v>0</v>
      </c>
      <c r="AY120" s="242">
        <f t="shared" si="32"/>
        <v>201</v>
      </c>
    </row>
    <row r="121" spans="2:51">
      <c r="B121" s="242">
        <f>'Saisie Patrimoine'!B126</f>
        <v>0</v>
      </c>
      <c r="C121" s="242">
        <f t="shared" si="20"/>
        <v>0</v>
      </c>
      <c r="D121" s="242">
        <f t="shared" si="21"/>
        <v>0</v>
      </c>
      <c r="E121" s="242">
        <f>'Saisie Patrimoine'!C126</f>
        <v>0</v>
      </c>
      <c r="G121" s="242">
        <f>'Saisie Patrimoine'!E126</f>
        <v>0</v>
      </c>
      <c r="H121" s="242">
        <f>'Saisie Patrimoine'!F126</f>
        <v>0</v>
      </c>
      <c r="J121" s="242">
        <f>IF(E121=0,0,INDEX('Liste Classe d''actifs'!$A$8:$A$37,MATCH(E121,'Liste Classe d''actifs'!$B$8:$B$37,0)))</f>
        <v>0</v>
      </c>
      <c r="K121" s="242" t="str">
        <f>IF(A121="","",IF(ISERROR(VLOOKUP(B121,'Liste Banque-Enveloppe'!A:D,2,FALSE)),0,VLOOKUP(B121,'Liste Banque-Enveloppe'!A:D,2,FALSE)))</f>
        <v/>
      </c>
      <c r="L121" s="242" t="str">
        <f t="shared" si="22"/>
        <v>00</v>
      </c>
      <c r="M121" s="242">
        <f t="shared" si="23"/>
        <v>0</v>
      </c>
      <c r="N121" s="242">
        <f t="shared" si="24"/>
        <v>0</v>
      </c>
      <c r="O121" s="242">
        <f t="shared" si="25"/>
        <v>0</v>
      </c>
      <c r="P121" s="242">
        <f t="shared" si="26"/>
        <v>0</v>
      </c>
      <c r="R121" s="242" t="str">
        <f t="shared" si="27"/>
        <v>Les autres classes d'actifs</v>
      </c>
      <c r="S121" s="242" t="str">
        <f t="shared" si="28"/>
        <v>Les autres banques</v>
      </c>
      <c r="AN121" s="242" t="str" cm="1">
        <f t="array" ref="AN121">IFERROR(INDEX($D$1:$D$301,MATCH(0,COUNTIF($AN$1:AN120,$D$1:$D$301),0)),"")</f>
        <v/>
      </c>
      <c r="AO121" s="258" t="e">
        <f t="shared" si="29"/>
        <v>#N/A</v>
      </c>
      <c r="AQ121" s="259" t="str" cm="1">
        <f t="array" ref="AQ121">IFERROR(INDEX($C$1:$C$301,MATCH(0,COUNTIF($AQ$1:AQ120,$C$1:$C$301),0)),"")</f>
        <v/>
      </c>
      <c r="AR121" s="258" t="e">
        <f t="shared" si="30"/>
        <v>#N/A</v>
      </c>
      <c r="AS121" s="258"/>
      <c r="AT121" s="260"/>
      <c r="AU121" s="258"/>
      <c r="AW121" s="242" t="str" cm="1">
        <f t="array" ref="AW121">IFERROR(INDEX('Liste Banque-Enveloppe'!$C$7:$C$206,MATCH(0,COUNTIF(AW$1:AW120,'Liste Banque-Enveloppe'!$C$7:$C$206),0)),"")</f>
        <v/>
      </c>
      <c r="AX121" s="242">
        <f t="shared" si="31"/>
        <v>0</v>
      </c>
      <c r="AY121" s="242">
        <f t="shared" si="32"/>
        <v>201</v>
      </c>
    </row>
    <row r="122" spans="2:51">
      <c r="B122" s="242">
        <f>'Saisie Patrimoine'!B127</f>
        <v>0</v>
      </c>
      <c r="C122" s="242">
        <f t="shared" si="20"/>
        <v>0</v>
      </c>
      <c r="D122" s="242">
        <f t="shared" si="21"/>
        <v>0</v>
      </c>
      <c r="E122" s="242">
        <f>'Saisie Patrimoine'!C127</f>
        <v>0</v>
      </c>
      <c r="G122" s="242">
        <f>'Saisie Patrimoine'!E127</f>
        <v>0</v>
      </c>
      <c r="H122" s="242">
        <f>'Saisie Patrimoine'!F127</f>
        <v>0</v>
      </c>
      <c r="J122" s="242">
        <f>IF(E122=0,0,INDEX('Liste Classe d''actifs'!$A$8:$A$37,MATCH(E122,'Liste Classe d''actifs'!$B$8:$B$37,0)))</f>
        <v>0</v>
      </c>
      <c r="K122" s="242" t="str">
        <f>IF(A122="","",IF(ISERROR(VLOOKUP(B122,'Liste Banque-Enveloppe'!A:D,2,FALSE)),0,VLOOKUP(B122,'Liste Banque-Enveloppe'!A:D,2,FALSE)))</f>
        <v/>
      </c>
      <c r="L122" s="242" t="str">
        <f t="shared" si="22"/>
        <v>00</v>
      </c>
      <c r="M122" s="242">
        <f t="shared" si="23"/>
        <v>0</v>
      </c>
      <c r="N122" s="242">
        <f t="shared" si="24"/>
        <v>0</v>
      </c>
      <c r="O122" s="242">
        <f t="shared" si="25"/>
        <v>0</v>
      </c>
      <c r="P122" s="242">
        <f t="shared" si="26"/>
        <v>0</v>
      </c>
      <c r="R122" s="242" t="str">
        <f t="shared" si="27"/>
        <v>Les autres classes d'actifs</v>
      </c>
      <c r="S122" s="242" t="str">
        <f t="shared" si="28"/>
        <v>Les autres banques</v>
      </c>
      <c r="AN122" s="242" t="str" cm="1">
        <f t="array" ref="AN122">IFERROR(INDEX($D$1:$D$301,MATCH(0,COUNTIF($AN$1:AN121,$D$1:$D$301),0)),"")</f>
        <v/>
      </c>
      <c r="AO122" s="258" t="e">
        <f t="shared" si="29"/>
        <v>#N/A</v>
      </c>
      <c r="AQ122" s="259" t="str" cm="1">
        <f t="array" ref="AQ122">IFERROR(INDEX($C$1:$C$301,MATCH(0,COUNTIF($AQ$1:AQ121,$C$1:$C$301),0)),"")</f>
        <v/>
      </c>
      <c r="AR122" s="258" t="e">
        <f t="shared" si="30"/>
        <v>#N/A</v>
      </c>
      <c r="AS122" s="258"/>
      <c r="AT122" s="260"/>
      <c r="AU122" s="258"/>
      <c r="AW122" s="242" t="str" cm="1">
        <f t="array" ref="AW122">IFERROR(INDEX('Liste Banque-Enveloppe'!$C$7:$C$206,MATCH(0,COUNTIF(AW$1:AW121,'Liste Banque-Enveloppe'!$C$7:$C$206),0)),"")</f>
        <v/>
      </c>
      <c r="AX122" s="242">
        <f t="shared" si="31"/>
        <v>0</v>
      </c>
      <c r="AY122" s="242">
        <f t="shared" si="32"/>
        <v>201</v>
      </c>
    </row>
    <row r="123" spans="2:51">
      <c r="B123" s="242">
        <f>'Saisie Patrimoine'!B128</f>
        <v>0</v>
      </c>
      <c r="C123" s="242">
        <f t="shared" si="20"/>
        <v>0</v>
      </c>
      <c r="D123" s="242">
        <f t="shared" si="21"/>
        <v>0</v>
      </c>
      <c r="E123" s="242">
        <f>'Saisie Patrimoine'!C128</f>
        <v>0</v>
      </c>
      <c r="G123" s="242">
        <f>'Saisie Patrimoine'!E128</f>
        <v>0</v>
      </c>
      <c r="H123" s="242">
        <f>'Saisie Patrimoine'!F128</f>
        <v>0</v>
      </c>
      <c r="J123" s="242">
        <f>IF(E123=0,0,INDEX('Liste Classe d''actifs'!$A$8:$A$37,MATCH(E123,'Liste Classe d''actifs'!$B$8:$B$37,0)))</f>
        <v>0</v>
      </c>
      <c r="K123" s="242" t="str">
        <f>IF(A123="","",IF(ISERROR(VLOOKUP(B123,'Liste Banque-Enveloppe'!A:D,2,FALSE)),0,VLOOKUP(B123,'Liste Banque-Enveloppe'!A:D,2,FALSE)))</f>
        <v/>
      </c>
      <c r="L123" s="242" t="str">
        <f t="shared" si="22"/>
        <v>00</v>
      </c>
      <c r="M123" s="242">
        <f t="shared" si="23"/>
        <v>0</v>
      </c>
      <c r="N123" s="242">
        <f t="shared" si="24"/>
        <v>0</v>
      </c>
      <c r="O123" s="242">
        <f t="shared" si="25"/>
        <v>0</v>
      </c>
      <c r="P123" s="242">
        <f t="shared" si="26"/>
        <v>0</v>
      </c>
      <c r="R123" s="242" t="str">
        <f t="shared" si="27"/>
        <v>Les autres classes d'actifs</v>
      </c>
      <c r="S123" s="242" t="str">
        <f t="shared" si="28"/>
        <v>Les autres banques</v>
      </c>
      <c r="AN123" s="242" t="str" cm="1">
        <f t="array" ref="AN123">IFERROR(INDEX($D$1:$D$301,MATCH(0,COUNTIF($AN$1:AN122,$D$1:$D$301),0)),"")</f>
        <v/>
      </c>
      <c r="AO123" s="258" t="e">
        <f t="shared" si="29"/>
        <v>#N/A</v>
      </c>
      <c r="AQ123" s="259" t="str" cm="1">
        <f t="array" ref="AQ123">IFERROR(INDEX($C$1:$C$301,MATCH(0,COUNTIF($AQ$1:AQ122,$C$1:$C$301),0)),"")</f>
        <v/>
      </c>
      <c r="AR123" s="258" t="e">
        <f t="shared" si="30"/>
        <v>#N/A</v>
      </c>
      <c r="AS123" s="258"/>
      <c r="AT123" s="260"/>
      <c r="AU123" s="258"/>
      <c r="AW123" s="242" t="str" cm="1">
        <f t="array" ref="AW123">IFERROR(INDEX('Liste Banque-Enveloppe'!$C$7:$C$206,MATCH(0,COUNTIF(AW$1:AW122,'Liste Banque-Enveloppe'!$C$7:$C$206),0)),"")</f>
        <v/>
      </c>
      <c r="AX123" s="242">
        <f t="shared" si="31"/>
        <v>0</v>
      </c>
      <c r="AY123" s="242">
        <f t="shared" si="32"/>
        <v>201</v>
      </c>
    </row>
    <row r="124" spans="2:51">
      <c r="B124" s="242">
        <f>'Saisie Patrimoine'!B129</f>
        <v>0</v>
      </c>
      <c r="C124" s="242">
        <f t="shared" si="20"/>
        <v>0</v>
      </c>
      <c r="D124" s="242">
        <f t="shared" si="21"/>
        <v>0</v>
      </c>
      <c r="E124" s="242">
        <f>'Saisie Patrimoine'!C129</f>
        <v>0</v>
      </c>
      <c r="G124" s="242">
        <f>'Saisie Patrimoine'!E129</f>
        <v>0</v>
      </c>
      <c r="H124" s="242">
        <f>'Saisie Patrimoine'!F129</f>
        <v>0</v>
      </c>
      <c r="J124" s="242">
        <f>IF(E124=0,0,INDEX('Liste Classe d''actifs'!$A$8:$A$37,MATCH(E124,'Liste Classe d''actifs'!$B$8:$B$37,0)))</f>
        <v>0</v>
      </c>
      <c r="K124" s="242" t="str">
        <f>IF(A124="","",IF(ISERROR(VLOOKUP(B124,'Liste Banque-Enveloppe'!A:D,2,FALSE)),0,VLOOKUP(B124,'Liste Banque-Enveloppe'!A:D,2,FALSE)))</f>
        <v/>
      </c>
      <c r="L124" s="242" t="str">
        <f t="shared" si="22"/>
        <v>00</v>
      </c>
      <c r="M124" s="242">
        <f t="shared" si="23"/>
        <v>0</v>
      </c>
      <c r="N124" s="242">
        <f t="shared" si="24"/>
        <v>0</v>
      </c>
      <c r="O124" s="242">
        <f t="shared" si="25"/>
        <v>0</v>
      </c>
      <c r="P124" s="242">
        <f t="shared" si="26"/>
        <v>0</v>
      </c>
      <c r="R124" s="242" t="str">
        <f t="shared" si="27"/>
        <v>Les autres classes d'actifs</v>
      </c>
      <c r="S124" s="242" t="str">
        <f t="shared" si="28"/>
        <v>Les autres banques</v>
      </c>
      <c r="AN124" s="242" t="str" cm="1">
        <f t="array" ref="AN124">IFERROR(INDEX($D$1:$D$301,MATCH(0,COUNTIF($AN$1:AN123,$D$1:$D$301),0)),"")</f>
        <v/>
      </c>
      <c r="AO124" s="258" t="e">
        <f t="shared" si="29"/>
        <v>#N/A</v>
      </c>
      <c r="AQ124" s="259" t="str" cm="1">
        <f t="array" ref="AQ124">IFERROR(INDEX($C$1:$C$301,MATCH(0,COUNTIF($AQ$1:AQ123,$C$1:$C$301),0)),"")</f>
        <v/>
      </c>
      <c r="AR124" s="258" t="e">
        <f t="shared" si="30"/>
        <v>#N/A</v>
      </c>
      <c r="AS124" s="258"/>
      <c r="AT124" s="260"/>
      <c r="AU124" s="258"/>
      <c r="AW124" s="242" t="str" cm="1">
        <f t="array" ref="AW124">IFERROR(INDEX('Liste Banque-Enveloppe'!$C$7:$C$206,MATCH(0,COUNTIF(AW$1:AW123,'Liste Banque-Enveloppe'!$C$7:$C$206),0)),"")</f>
        <v/>
      </c>
      <c r="AX124" s="242">
        <f t="shared" si="31"/>
        <v>0</v>
      </c>
      <c r="AY124" s="242">
        <f t="shared" si="32"/>
        <v>201</v>
      </c>
    </row>
    <row r="125" spans="2:51">
      <c r="B125" s="242">
        <f>'Saisie Patrimoine'!B130</f>
        <v>0</v>
      </c>
      <c r="C125" s="242">
        <f t="shared" si="20"/>
        <v>0</v>
      </c>
      <c r="D125" s="242">
        <f t="shared" si="21"/>
        <v>0</v>
      </c>
      <c r="E125" s="242">
        <f>'Saisie Patrimoine'!C130</f>
        <v>0</v>
      </c>
      <c r="G125" s="242">
        <f>'Saisie Patrimoine'!E130</f>
        <v>0</v>
      </c>
      <c r="H125" s="242">
        <f>'Saisie Patrimoine'!F130</f>
        <v>0</v>
      </c>
      <c r="J125" s="242">
        <f>IF(E125=0,0,INDEX('Liste Classe d''actifs'!$A$8:$A$37,MATCH(E125,'Liste Classe d''actifs'!$B$8:$B$37,0)))</f>
        <v>0</v>
      </c>
      <c r="K125" s="242" t="str">
        <f>IF(A125="","",IF(ISERROR(VLOOKUP(B125,'Liste Banque-Enveloppe'!A:D,2,FALSE)),0,VLOOKUP(B125,'Liste Banque-Enveloppe'!A:D,2,FALSE)))</f>
        <v/>
      </c>
      <c r="L125" s="242" t="str">
        <f t="shared" si="22"/>
        <v>00</v>
      </c>
      <c r="M125" s="242">
        <f t="shared" si="23"/>
        <v>0</v>
      </c>
      <c r="N125" s="242">
        <f t="shared" si="24"/>
        <v>0</v>
      </c>
      <c r="O125" s="242">
        <f t="shared" si="25"/>
        <v>0</v>
      </c>
      <c r="P125" s="242">
        <f t="shared" si="26"/>
        <v>0</v>
      </c>
      <c r="R125" s="242" t="str">
        <f t="shared" si="27"/>
        <v>Les autres classes d'actifs</v>
      </c>
      <c r="S125" s="242" t="str">
        <f t="shared" si="28"/>
        <v>Les autres banques</v>
      </c>
      <c r="AN125" s="242" t="str" cm="1">
        <f t="array" ref="AN125">IFERROR(INDEX($D$1:$D$301,MATCH(0,COUNTIF($AN$1:AN124,$D$1:$D$301),0)),"")</f>
        <v/>
      </c>
      <c r="AO125" s="258" t="e">
        <f t="shared" si="29"/>
        <v>#N/A</v>
      </c>
      <c r="AQ125" s="259" t="str" cm="1">
        <f t="array" ref="AQ125">IFERROR(INDEX($C$1:$C$301,MATCH(0,COUNTIF($AQ$1:AQ124,$C$1:$C$301),0)),"")</f>
        <v/>
      </c>
      <c r="AR125" s="258" t="e">
        <f t="shared" si="30"/>
        <v>#N/A</v>
      </c>
      <c r="AS125" s="258"/>
      <c r="AT125" s="260"/>
      <c r="AU125" s="258"/>
      <c r="AW125" s="242" t="str" cm="1">
        <f t="array" ref="AW125">IFERROR(INDEX('Liste Banque-Enveloppe'!$C$7:$C$206,MATCH(0,COUNTIF(AW$1:AW124,'Liste Banque-Enveloppe'!$C$7:$C$206),0)),"")</f>
        <v/>
      </c>
      <c r="AX125" s="242">
        <f t="shared" si="31"/>
        <v>0</v>
      </c>
      <c r="AY125" s="242">
        <f t="shared" si="32"/>
        <v>201</v>
      </c>
    </row>
    <row r="126" spans="2:51">
      <c r="B126" s="242">
        <f>'Saisie Patrimoine'!B131</f>
        <v>0</v>
      </c>
      <c r="C126" s="242">
        <f t="shared" si="20"/>
        <v>0</v>
      </c>
      <c r="D126" s="242">
        <f t="shared" si="21"/>
        <v>0</v>
      </c>
      <c r="E126" s="242">
        <f>'Saisie Patrimoine'!C131</f>
        <v>0</v>
      </c>
      <c r="G126" s="242">
        <f>'Saisie Patrimoine'!E131</f>
        <v>0</v>
      </c>
      <c r="H126" s="242">
        <f>'Saisie Patrimoine'!F131</f>
        <v>0</v>
      </c>
      <c r="J126" s="242">
        <f>IF(E126=0,0,INDEX('Liste Classe d''actifs'!$A$8:$A$37,MATCH(E126,'Liste Classe d''actifs'!$B$8:$B$37,0)))</f>
        <v>0</v>
      </c>
      <c r="K126" s="242" t="str">
        <f>IF(A126="","",IF(ISERROR(VLOOKUP(B126,'Liste Banque-Enveloppe'!A:D,2,FALSE)),0,VLOOKUP(B126,'Liste Banque-Enveloppe'!A:D,2,FALSE)))</f>
        <v/>
      </c>
      <c r="L126" s="242" t="str">
        <f t="shared" si="22"/>
        <v>00</v>
      </c>
      <c r="M126" s="242">
        <f t="shared" si="23"/>
        <v>0</v>
      </c>
      <c r="N126" s="242">
        <f t="shared" si="24"/>
        <v>0</v>
      </c>
      <c r="O126" s="242">
        <f t="shared" si="25"/>
        <v>0</v>
      </c>
      <c r="P126" s="242">
        <f t="shared" si="26"/>
        <v>0</v>
      </c>
      <c r="R126" s="242" t="str">
        <f t="shared" si="27"/>
        <v>Les autres classes d'actifs</v>
      </c>
      <c r="S126" s="242" t="str">
        <f t="shared" si="28"/>
        <v>Les autres banques</v>
      </c>
      <c r="AN126" s="242" t="str" cm="1">
        <f t="array" ref="AN126">IFERROR(INDEX($D$1:$D$301,MATCH(0,COUNTIF($AN$1:AN125,$D$1:$D$301),0)),"")</f>
        <v/>
      </c>
      <c r="AO126" s="258" t="e">
        <f t="shared" si="29"/>
        <v>#N/A</v>
      </c>
      <c r="AQ126" s="259" t="str" cm="1">
        <f t="array" ref="AQ126">IFERROR(INDEX($C$1:$C$301,MATCH(0,COUNTIF($AQ$1:AQ125,$C$1:$C$301),0)),"")</f>
        <v/>
      </c>
      <c r="AR126" s="258" t="e">
        <f t="shared" si="30"/>
        <v>#N/A</v>
      </c>
      <c r="AS126" s="258"/>
      <c r="AT126" s="260"/>
      <c r="AU126" s="258"/>
      <c r="AW126" s="242" t="str" cm="1">
        <f t="array" ref="AW126">IFERROR(INDEX('Liste Banque-Enveloppe'!$C$7:$C$206,MATCH(0,COUNTIF(AW$1:AW125,'Liste Banque-Enveloppe'!$C$7:$C$206),0)),"")</f>
        <v/>
      </c>
      <c r="AX126" s="242">
        <f t="shared" si="31"/>
        <v>0</v>
      </c>
      <c r="AY126" s="242">
        <f t="shared" si="32"/>
        <v>201</v>
      </c>
    </row>
    <row r="127" spans="2:51">
      <c r="B127" s="242">
        <f>'Saisie Patrimoine'!B132</f>
        <v>0</v>
      </c>
      <c r="C127" s="242">
        <f t="shared" si="20"/>
        <v>0</v>
      </c>
      <c r="D127" s="242">
        <f t="shared" si="21"/>
        <v>0</v>
      </c>
      <c r="E127" s="242">
        <f>'Saisie Patrimoine'!C132</f>
        <v>0</v>
      </c>
      <c r="G127" s="242">
        <f>'Saisie Patrimoine'!E132</f>
        <v>0</v>
      </c>
      <c r="H127" s="242">
        <f>'Saisie Patrimoine'!F132</f>
        <v>0</v>
      </c>
      <c r="J127" s="242">
        <f>IF(E127=0,0,INDEX('Liste Classe d''actifs'!$A$8:$A$37,MATCH(E127,'Liste Classe d''actifs'!$B$8:$B$37,0)))</f>
        <v>0</v>
      </c>
      <c r="K127" s="242" t="str">
        <f>IF(A127="","",IF(ISERROR(VLOOKUP(B127,'Liste Banque-Enveloppe'!A:D,2,FALSE)),0,VLOOKUP(B127,'Liste Banque-Enveloppe'!A:D,2,FALSE)))</f>
        <v/>
      </c>
      <c r="L127" s="242" t="str">
        <f t="shared" si="22"/>
        <v>00</v>
      </c>
      <c r="M127" s="242">
        <f t="shared" si="23"/>
        <v>0</v>
      </c>
      <c r="N127" s="242">
        <f t="shared" si="24"/>
        <v>0</v>
      </c>
      <c r="O127" s="242">
        <f t="shared" si="25"/>
        <v>0</v>
      </c>
      <c r="P127" s="242">
        <f t="shared" si="26"/>
        <v>0</v>
      </c>
      <c r="R127" s="242" t="str">
        <f t="shared" si="27"/>
        <v>Les autres classes d'actifs</v>
      </c>
      <c r="S127" s="242" t="str">
        <f t="shared" si="28"/>
        <v>Les autres banques</v>
      </c>
      <c r="AN127" s="242" t="str" cm="1">
        <f t="array" ref="AN127">IFERROR(INDEX($D$1:$D$301,MATCH(0,COUNTIF($AN$1:AN126,$D$1:$D$301),0)),"")</f>
        <v/>
      </c>
      <c r="AO127" s="258" t="e">
        <f t="shared" si="29"/>
        <v>#N/A</v>
      </c>
      <c r="AQ127" s="259" t="str" cm="1">
        <f t="array" ref="AQ127">IFERROR(INDEX($C$1:$C$301,MATCH(0,COUNTIF($AQ$1:AQ126,$C$1:$C$301),0)),"")</f>
        <v/>
      </c>
      <c r="AR127" s="258" t="e">
        <f t="shared" si="30"/>
        <v>#N/A</v>
      </c>
      <c r="AS127" s="258"/>
      <c r="AT127" s="260"/>
      <c r="AU127" s="258"/>
      <c r="AW127" s="242" t="str" cm="1">
        <f t="array" ref="AW127">IFERROR(INDEX('Liste Banque-Enveloppe'!$C$7:$C$206,MATCH(0,COUNTIF(AW$1:AW126,'Liste Banque-Enveloppe'!$C$7:$C$206),0)),"")</f>
        <v/>
      </c>
      <c r="AX127" s="242">
        <f t="shared" si="31"/>
        <v>0</v>
      </c>
      <c r="AY127" s="242">
        <f t="shared" si="32"/>
        <v>201</v>
      </c>
    </row>
    <row r="128" spans="2:51">
      <c r="B128" s="242">
        <f>'Saisie Patrimoine'!B133</f>
        <v>0</v>
      </c>
      <c r="C128" s="242">
        <f t="shared" si="20"/>
        <v>0</v>
      </c>
      <c r="D128" s="242">
        <f t="shared" si="21"/>
        <v>0</v>
      </c>
      <c r="E128" s="242">
        <f>'Saisie Patrimoine'!C133</f>
        <v>0</v>
      </c>
      <c r="G128" s="242">
        <f>'Saisie Patrimoine'!E133</f>
        <v>0</v>
      </c>
      <c r="H128" s="242">
        <f>'Saisie Patrimoine'!F133</f>
        <v>0</v>
      </c>
      <c r="J128" s="242">
        <f>IF(E128=0,0,INDEX('Liste Classe d''actifs'!$A$8:$A$37,MATCH(E128,'Liste Classe d''actifs'!$B$8:$B$37,0)))</f>
        <v>0</v>
      </c>
      <c r="K128" s="242" t="str">
        <f>IF(A128="","",IF(ISERROR(VLOOKUP(B128,'Liste Banque-Enveloppe'!A:D,2,FALSE)),0,VLOOKUP(B128,'Liste Banque-Enveloppe'!A:D,2,FALSE)))</f>
        <v/>
      </c>
      <c r="L128" s="242" t="str">
        <f t="shared" si="22"/>
        <v>00</v>
      </c>
      <c r="M128" s="242">
        <f t="shared" si="23"/>
        <v>0</v>
      </c>
      <c r="N128" s="242">
        <f t="shared" si="24"/>
        <v>0</v>
      </c>
      <c r="O128" s="242">
        <f t="shared" si="25"/>
        <v>0</v>
      </c>
      <c r="P128" s="242">
        <f t="shared" si="26"/>
        <v>0</v>
      </c>
      <c r="R128" s="242" t="str">
        <f t="shared" si="27"/>
        <v>Les autres classes d'actifs</v>
      </c>
      <c r="S128" s="242" t="str">
        <f t="shared" si="28"/>
        <v>Les autres banques</v>
      </c>
      <c r="AN128" s="242" t="str" cm="1">
        <f t="array" ref="AN128">IFERROR(INDEX($D$1:$D$301,MATCH(0,COUNTIF($AN$1:AN127,$D$1:$D$301),0)),"")</f>
        <v/>
      </c>
      <c r="AO128" s="258" t="e">
        <f t="shared" si="29"/>
        <v>#N/A</v>
      </c>
      <c r="AQ128" s="259" t="str" cm="1">
        <f t="array" ref="AQ128">IFERROR(INDEX($C$1:$C$301,MATCH(0,COUNTIF($AQ$1:AQ127,$C$1:$C$301),0)),"")</f>
        <v/>
      </c>
      <c r="AR128" s="258" t="e">
        <f t="shared" si="30"/>
        <v>#N/A</v>
      </c>
      <c r="AS128" s="258"/>
      <c r="AT128" s="260"/>
      <c r="AU128" s="258"/>
      <c r="AW128" s="242" t="str" cm="1">
        <f t="array" ref="AW128">IFERROR(INDEX('Liste Banque-Enveloppe'!$C$7:$C$206,MATCH(0,COUNTIF(AW$1:AW127,'Liste Banque-Enveloppe'!$C$7:$C$206),0)),"")</f>
        <v/>
      </c>
      <c r="AX128" s="242">
        <f t="shared" si="31"/>
        <v>0</v>
      </c>
      <c r="AY128" s="242">
        <f t="shared" si="32"/>
        <v>201</v>
      </c>
    </row>
    <row r="129" spans="2:51">
      <c r="B129" s="242">
        <f>'Saisie Patrimoine'!B134</f>
        <v>0</v>
      </c>
      <c r="C129" s="242">
        <f t="shared" si="20"/>
        <v>0</v>
      </c>
      <c r="D129" s="242">
        <f t="shared" si="21"/>
        <v>0</v>
      </c>
      <c r="E129" s="242">
        <f>'Saisie Patrimoine'!C134</f>
        <v>0</v>
      </c>
      <c r="G129" s="242">
        <f>'Saisie Patrimoine'!E134</f>
        <v>0</v>
      </c>
      <c r="H129" s="242">
        <f>'Saisie Patrimoine'!F134</f>
        <v>0</v>
      </c>
      <c r="J129" s="242">
        <f>IF(E129=0,0,INDEX('Liste Classe d''actifs'!$A$8:$A$37,MATCH(E129,'Liste Classe d''actifs'!$B$8:$B$37,0)))</f>
        <v>0</v>
      </c>
      <c r="K129" s="242" t="str">
        <f>IF(A129="","",IF(ISERROR(VLOOKUP(B129,'Liste Banque-Enveloppe'!A:D,2,FALSE)),0,VLOOKUP(B129,'Liste Banque-Enveloppe'!A:D,2,FALSE)))</f>
        <v/>
      </c>
      <c r="L129" s="242" t="str">
        <f t="shared" si="22"/>
        <v>00</v>
      </c>
      <c r="M129" s="242">
        <f t="shared" si="23"/>
        <v>0</v>
      </c>
      <c r="N129" s="242">
        <f t="shared" si="24"/>
        <v>0</v>
      </c>
      <c r="O129" s="242">
        <f t="shared" si="25"/>
        <v>0</v>
      </c>
      <c r="P129" s="242">
        <f t="shared" si="26"/>
        <v>0</v>
      </c>
      <c r="R129" s="242" t="str">
        <f t="shared" si="27"/>
        <v>Les autres classes d'actifs</v>
      </c>
      <c r="S129" s="242" t="str">
        <f t="shared" si="28"/>
        <v>Les autres banques</v>
      </c>
      <c r="AN129" s="242" t="str" cm="1">
        <f t="array" ref="AN129">IFERROR(INDEX($D$1:$D$301,MATCH(0,COUNTIF($AN$1:AN128,$D$1:$D$301),0)),"")</f>
        <v/>
      </c>
      <c r="AO129" s="258" t="e">
        <f t="shared" si="29"/>
        <v>#N/A</v>
      </c>
      <c r="AQ129" s="259" t="str" cm="1">
        <f t="array" ref="AQ129">IFERROR(INDEX($C$1:$C$301,MATCH(0,COUNTIF($AQ$1:AQ128,$C$1:$C$301),0)),"")</f>
        <v/>
      </c>
      <c r="AR129" s="258" t="e">
        <f t="shared" si="30"/>
        <v>#N/A</v>
      </c>
      <c r="AS129" s="258"/>
      <c r="AT129" s="260"/>
      <c r="AU129" s="258"/>
      <c r="AW129" s="242" t="str" cm="1">
        <f t="array" ref="AW129">IFERROR(INDEX('Liste Banque-Enveloppe'!$C$7:$C$206,MATCH(0,COUNTIF(AW$1:AW128,'Liste Banque-Enveloppe'!$C$7:$C$206),0)),"")</f>
        <v/>
      </c>
      <c r="AX129" s="242">
        <f t="shared" si="31"/>
        <v>0</v>
      </c>
      <c r="AY129" s="242">
        <f t="shared" si="32"/>
        <v>201</v>
      </c>
    </row>
    <row r="130" spans="2:51">
      <c r="B130" s="242">
        <f>'Saisie Patrimoine'!B135</f>
        <v>0</v>
      </c>
      <c r="C130" s="242">
        <f t="shared" si="20"/>
        <v>0</v>
      </c>
      <c r="D130" s="242">
        <f t="shared" si="21"/>
        <v>0</v>
      </c>
      <c r="E130" s="242">
        <f>'Saisie Patrimoine'!C135</f>
        <v>0</v>
      </c>
      <c r="G130" s="242">
        <f>'Saisie Patrimoine'!E135</f>
        <v>0</v>
      </c>
      <c r="H130" s="242">
        <f>'Saisie Patrimoine'!F135</f>
        <v>0</v>
      </c>
      <c r="J130" s="242">
        <f>IF(E130=0,0,INDEX('Liste Classe d''actifs'!$A$8:$A$37,MATCH(E130,'Liste Classe d''actifs'!$B$8:$B$37,0)))</f>
        <v>0</v>
      </c>
      <c r="K130" s="242" t="str">
        <f>IF(A130="","",IF(ISERROR(VLOOKUP(B130,'Liste Banque-Enveloppe'!A:D,2,FALSE)),0,VLOOKUP(B130,'Liste Banque-Enveloppe'!A:D,2,FALSE)))</f>
        <v/>
      </c>
      <c r="L130" s="242" t="str">
        <f t="shared" si="22"/>
        <v>00</v>
      </c>
      <c r="M130" s="242">
        <f t="shared" si="23"/>
        <v>0</v>
      </c>
      <c r="N130" s="242">
        <f t="shared" si="24"/>
        <v>0</v>
      </c>
      <c r="O130" s="242">
        <f t="shared" si="25"/>
        <v>0</v>
      </c>
      <c r="P130" s="242">
        <f t="shared" si="26"/>
        <v>0</v>
      </c>
      <c r="R130" s="242" t="str">
        <f t="shared" si="27"/>
        <v>Les autres classes d'actifs</v>
      </c>
      <c r="S130" s="242" t="str">
        <f t="shared" si="28"/>
        <v>Les autres banques</v>
      </c>
      <c r="AN130" s="242" t="str" cm="1">
        <f t="array" ref="AN130">IFERROR(INDEX($D$1:$D$301,MATCH(0,COUNTIF($AN$1:AN129,$D$1:$D$301),0)),"")</f>
        <v/>
      </c>
      <c r="AO130" s="258" t="e">
        <f t="shared" si="29"/>
        <v>#N/A</v>
      </c>
      <c r="AQ130" s="259" t="str" cm="1">
        <f t="array" ref="AQ130">IFERROR(INDEX($C$1:$C$301,MATCH(0,COUNTIF($AQ$1:AQ129,$C$1:$C$301),0)),"")</f>
        <v/>
      </c>
      <c r="AR130" s="258" t="e">
        <f t="shared" si="30"/>
        <v>#N/A</v>
      </c>
      <c r="AS130" s="258"/>
      <c r="AT130" s="260"/>
      <c r="AU130" s="258"/>
      <c r="AW130" s="242" t="str" cm="1">
        <f t="array" ref="AW130">IFERROR(INDEX('Liste Banque-Enveloppe'!$C$7:$C$206,MATCH(0,COUNTIF(AW$1:AW129,'Liste Banque-Enveloppe'!$C$7:$C$206),0)),"")</f>
        <v/>
      </c>
      <c r="AX130" s="242">
        <f t="shared" si="31"/>
        <v>0</v>
      </c>
      <c r="AY130" s="242">
        <f t="shared" si="32"/>
        <v>201</v>
      </c>
    </row>
    <row r="131" spans="2:51">
      <c r="B131" s="242">
        <f>'Saisie Patrimoine'!B136</f>
        <v>0</v>
      </c>
      <c r="C131" s="242">
        <f t="shared" ref="C131:C194" si="33">IF(B131="","",IF(B131=0,0,LEFT(B131,FIND(" - ",B131)-1)))</f>
        <v>0</v>
      </c>
      <c r="D131" s="242">
        <f t="shared" ref="D131:D194" si="34">IF(B131="","",IF(B131=0,0,RIGHT(B131,LEN(B131)-FIND(" - ",B131)-2)))</f>
        <v>0</v>
      </c>
      <c r="E131" s="242">
        <f>'Saisie Patrimoine'!C136</f>
        <v>0</v>
      </c>
      <c r="G131" s="242">
        <f>'Saisie Patrimoine'!E136</f>
        <v>0</v>
      </c>
      <c r="H131" s="242">
        <f>'Saisie Patrimoine'!F136</f>
        <v>0</v>
      </c>
      <c r="J131" s="242">
        <f>IF(E131=0,0,INDEX('Liste Classe d''actifs'!$A$8:$A$37,MATCH(E131,'Liste Classe d''actifs'!$B$8:$B$37,0)))</f>
        <v>0</v>
      </c>
      <c r="K131" s="242" t="str">
        <f>IF(A131="","",IF(ISERROR(VLOOKUP(B131,'Liste Banque-Enveloppe'!A:D,2,FALSE)),0,VLOOKUP(B131,'Liste Banque-Enveloppe'!A:D,2,FALSE)))</f>
        <v/>
      </c>
      <c r="L131" s="242" t="str">
        <f t="shared" ref="L131:L194" si="35">J131&amp;E131</f>
        <v>00</v>
      </c>
      <c r="M131" s="242">
        <f t="shared" ref="M131:M194" si="36">IF(AND($AZ$14="Toutes",$AZ$15="Toutes"),N131,IF(AND($AZ$14="Toutes",$AZ$15&lt;&gt;"Toutes"),IF($AZ$15=E131,N131,0),IF(AND($AZ$14&lt;&gt;"Toutes",$AZ$15="Toutes"),IF($AZ$14=J131,N131,0),IF($AZ$14&amp;$AZ$15=L131,N131,0))))</f>
        <v>0</v>
      </c>
      <c r="N131" s="242">
        <f t="shared" ref="N131:N194" si="37">IF(AND($T$10=2,D131="Résidence principale"),0,IF($T$7="Net",G131,IF(H131=0,G131,H131)))</f>
        <v>0</v>
      </c>
      <c r="O131" s="242">
        <f t="shared" ref="O131:O194" si="38">IF(AND($T$10=2,D131="Résidence principale"),0,IF(H131=0,G131,H131))</f>
        <v>0</v>
      </c>
      <c r="P131" s="242">
        <f t="shared" ref="P131:P194" si="39">IF(AND($AZ$14="Toutes",$AZ$15="Toutes"),O131,IF(AND($AZ$14="Toutes",$AZ$15&lt;&gt;"Toutes"),IF($AZ$15=E131,O131,0),IF(AND($AZ$14&lt;&gt;"Toutes",$AZ$15="Toutes"),IF($AZ$14=J131,O131,0),IF($AZ$14&amp;$AZ$15=L131,O131,0))))</f>
        <v>0</v>
      </c>
      <c r="R131" s="242" t="str">
        <f t="shared" ref="R131:R194" si="40">IF(NOT(ISERROR(VLOOKUP(E131,$AC$2:$AC$6,1,FALSE))),E131,"Les autres classes d'actifs")</f>
        <v>Les autres classes d'actifs</v>
      </c>
      <c r="S131" s="242" t="str">
        <f t="shared" ref="S131:S194" si="41">IF(NOT(ISERROR(VLOOKUP(C131,$AS$2:$AS$6,1,FALSE))),C131,"Les autres banques")</f>
        <v>Les autres banques</v>
      </c>
      <c r="AN131" s="242" t="str" cm="1">
        <f t="array" ref="AN131">IFERROR(INDEX($D$1:$D$301,MATCH(0,COUNTIF($AN$1:AN130,$D$1:$D$301),0)),"")</f>
        <v/>
      </c>
      <c r="AO131" s="258" t="e">
        <f t="shared" ref="AO131:AO194" si="42">IF(AN131="",NA(),IF(SUMIF(D:D,AN131,M:M)=0,0,SUMIF(D:D,AN131,M:M)))</f>
        <v>#N/A</v>
      </c>
      <c r="AQ131" s="259" t="str" cm="1">
        <f t="array" ref="AQ131">IFERROR(INDEX($C$1:$C$301,MATCH(0,COUNTIF($AQ$1:AQ130,$C$1:$C$301),0)),"")</f>
        <v/>
      </c>
      <c r="AR131" s="258" t="e">
        <f t="shared" ref="AR131:AR194" si="43">IF(AQ131="",NA(),IF(SUMIF(C:C,AQ131,M:M)=0,NA(),SUMIF(C:C,AQ131,M:M)))</f>
        <v>#N/A</v>
      </c>
      <c r="AS131" s="258"/>
      <c r="AT131" s="260"/>
      <c r="AU131" s="258"/>
      <c r="AW131" s="242" t="str" cm="1">
        <f t="array" ref="AW131">IFERROR(INDEX('Liste Banque-Enveloppe'!$C$7:$C$206,MATCH(0,COUNTIF(AW$1:AW130,'Liste Banque-Enveloppe'!$C$7:$C$206),0)),"")</f>
        <v/>
      </c>
      <c r="AX131" s="242">
        <f t="shared" ref="AX131:AX194" si="44">IF(OR(AW131="",AW131=" - "),0,IFERROR(INDEX($AW$2:$AW$202,MATCH(SMALL($AY$2:$AY$202,ROW(AW130)),$AY$2:$AY$202,0)),""))</f>
        <v>0</v>
      </c>
      <c r="AY131" s="242">
        <f t="shared" ref="AY131:AY194" si="45">IF(OR(AW131="",AW131=" - "),201,COUNTIF($AW$2:$AW$201,"&lt;="&amp;AW131))</f>
        <v>201</v>
      </c>
    </row>
    <row r="132" spans="2:51">
      <c r="B132" s="242">
        <f>'Saisie Patrimoine'!B137</f>
        <v>0</v>
      </c>
      <c r="C132" s="242">
        <f t="shared" si="33"/>
        <v>0</v>
      </c>
      <c r="D132" s="242">
        <f t="shared" si="34"/>
        <v>0</v>
      </c>
      <c r="E132" s="242">
        <f>'Saisie Patrimoine'!C137</f>
        <v>0</v>
      </c>
      <c r="G132" s="242">
        <f>'Saisie Patrimoine'!E137</f>
        <v>0</v>
      </c>
      <c r="H132" s="242">
        <f>'Saisie Patrimoine'!F137</f>
        <v>0</v>
      </c>
      <c r="J132" s="242">
        <f>IF(E132=0,0,INDEX('Liste Classe d''actifs'!$A$8:$A$37,MATCH(E132,'Liste Classe d''actifs'!$B$8:$B$37,0)))</f>
        <v>0</v>
      </c>
      <c r="K132" s="242" t="str">
        <f>IF(A132="","",IF(ISERROR(VLOOKUP(B132,'Liste Banque-Enveloppe'!A:D,2,FALSE)),0,VLOOKUP(B132,'Liste Banque-Enveloppe'!A:D,2,FALSE)))</f>
        <v/>
      </c>
      <c r="L132" s="242" t="str">
        <f t="shared" si="35"/>
        <v>00</v>
      </c>
      <c r="M132" s="242">
        <f t="shared" si="36"/>
        <v>0</v>
      </c>
      <c r="N132" s="242">
        <f t="shared" si="37"/>
        <v>0</v>
      </c>
      <c r="O132" s="242">
        <f t="shared" si="38"/>
        <v>0</v>
      </c>
      <c r="P132" s="242">
        <f t="shared" si="39"/>
        <v>0</v>
      </c>
      <c r="R132" s="242" t="str">
        <f t="shared" si="40"/>
        <v>Les autres classes d'actifs</v>
      </c>
      <c r="S132" s="242" t="str">
        <f t="shared" si="41"/>
        <v>Les autres banques</v>
      </c>
      <c r="AN132" s="242" t="str" cm="1">
        <f t="array" ref="AN132">IFERROR(INDEX($D$1:$D$301,MATCH(0,COUNTIF($AN$1:AN131,$D$1:$D$301),0)),"")</f>
        <v/>
      </c>
      <c r="AO132" s="258" t="e">
        <f t="shared" si="42"/>
        <v>#N/A</v>
      </c>
      <c r="AQ132" s="259" t="str" cm="1">
        <f t="array" ref="AQ132">IFERROR(INDEX($C$1:$C$301,MATCH(0,COUNTIF($AQ$1:AQ131,$C$1:$C$301),0)),"")</f>
        <v/>
      </c>
      <c r="AR132" s="258" t="e">
        <f t="shared" si="43"/>
        <v>#N/A</v>
      </c>
      <c r="AS132" s="258"/>
      <c r="AT132" s="260"/>
      <c r="AU132" s="258"/>
      <c r="AW132" s="242" t="str" cm="1">
        <f t="array" ref="AW132">IFERROR(INDEX('Liste Banque-Enveloppe'!$C$7:$C$206,MATCH(0,COUNTIF(AW$1:AW131,'Liste Banque-Enveloppe'!$C$7:$C$206),0)),"")</f>
        <v/>
      </c>
      <c r="AX132" s="242">
        <f t="shared" si="44"/>
        <v>0</v>
      </c>
      <c r="AY132" s="242">
        <f t="shared" si="45"/>
        <v>201</v>
      </c>
    </row>
    <row r="133" spans="2:51">
      <c r="B133" s="242">
        <f>'Saisie Patrimoine'!B138</f>
        <v>0</v>
      </c>
      <c r="C133" s="242">
        <f t="shared" si="33"/>
        <v>0</v>
      </c>
      <c r="D133" s="242">
        <f t="shared" si="34"/>
        <v>0</v>
      </c>
      <c r="E133" s="242">
        <f>'Saisie Patrimoine'!C138</f>
        <v>0</v>
      </c>
      <c r="G133" s="242">
        <f>'Saisie Patrimoine'!E138</f>
        <v>0</v>
      </c>
      <c r="H133" s="242">
        <f>'Saisie Patrimoine'!F138</f>
        <v>0</v>
      </c>
      <c r="J133" s="242">
        <f>IF(E133=0,0,INDEX('Liste Classe d''actifs'!$A$8:$A$37,MATCH(E133,'Liste Classe d''actifs'!$B$8:$B$37,0)))</f>
        <v>0</v>
      </c>
      <c r="K133" s="242" t="str">
        <f>IF(A133="","",IF(ISERROR(VLOOKUP(B133,'Liste Banque-Enveloppe'!A:D,2,FALSE)),0,VLOOKUP(B133,'Liste Banque-Enveloppe'!A:D,2,FALSE)))</f>
        <v/>
      </c>
      <c r="L133" s="242" t="str">
        <f t="shared" si="35"/>
        <v>00</v>
      </c>
      <c r="M133" s="242">
        <f t="shared" si="36"/>
        <v>0</v>
      </c>
      <c r="N133" s="242">
        <f t="shared" si="37"/>
        <v>0</v>
      </c>
      <c r="O133" s="242">
        <f t="shared" si="38"/>
        <v>0</v>
      </c>
      <c r="P133" s="242">
        <f t="shared" si="39"/>
        <v>0</v>
      </c>
      <c r="R133" s="242" t="str">
        <f t="shared" si="40"/>
        <v>Les autres classes d'actifs</v>
      </c>
      <c r="S133" s="242" t="str">
        <f t="shared" si="41"/>
        <v>Les autres banques</v>
      </c>
      <c r="AN133" s="242" t="str" cm="1">
        <f t="array" ref="AN133">IFERROR(INDEX($D$1:$D$301,MATCH(0,COUNTIF($AN$1:AN132,$D$1:$D$301),0)),"")</f>
        <v/>
      </c>
      <c r="AO133" s="258" t="e">
        <f t="shared" si="42"/>
        <v>#N/A</v>
      </c>
      <c r="AQ133" s="259" t="str" cm="1">
        <f t="array" ref="AQ133">IFERROR(INDEX($C$1:$C$301,MATCH(0,COUNTIF($AQ$1:AQ132,$C$1:$C$301),0)),"")</f>
        <v/>
      </c>
      <c r="AR133" s="258" t="e">
        <f t="shared" si="43"/>
        <v>#N/A</v>
      </c>
      <c r="AS133" s="258"/>
      <c r="AT133" s="260"/>
      <c r="AU133" s="258"/>
      <c r="AW133" s="242" t="str" cm="1">
        <f t="array" ref="AW133">IFERROR(INDEX('Liste Banque-Enveloppe'!$C$7:$C$206,MATCH(0,COUNTIF(AW$1:AW132,'Liste Banque-Enveloppe'!$C$7:$C$206),0)),"")</f>
        <v/>
      </c>
      <c r="AX133" s="242">
        <f t="shared" si="44"/>
        <v>0</v>
      </c>
      <c r="AY133" s="242">
        <f t="shared" si="45"/>
        <v>201</v>
      </c>
    </row>
    <row r="134" spans="2:51">
      <c r="B134" s="242">
        <f>'Saisie Patrimoine'!B139</f>
        <v>0</v>
      </c>
      <c r="C134" s="242">
        <f t="shared" si="33"/>
        <v>0</v>
      </c>
      <c r="D134" s="242">
        <f t="shared" si="34"/>
        <v>0</v>
      </c>
      <c r="E134" s="242">
        <f>'Saisie Patrimoine'!C139</f>
        <v>0</v>
      </c>
      <c r="G134" s="242">
        <f>'Saisie Patrimoine'!E139</f>
        <v>0</v>
      </c>
      <c r="H134" s="242">
        <f>'Saisie Patrimoine'!F139</f>
        <v>0</v>
      </c>
      <c r="J134" s="242">
        <f>IF(E134=0,0,INDEX('Liste Classe d''actifs'!$A$8:$A$37,MATCH(E134,'Liste Classe d''actifs'!$B$8:$B$37,0)))</f>
        <v>0</v>
      </c>
      <c r="K134" s="242" t="str">
        <f>IF(A134="","",IF(ISERROR(VLOOKUP(B134,'Liste Banque-Enveloppe'!A:D,2,FALSE)),0,VLOOKUP(B134,'Liste Banque-Enveloppe'!A:D,2,FALSE)))</f>
        <v/>
      </c>
      <c r="L134" s="242" t="str">
        <f t="shared" si="35"/>
        <v>00</v>
      </c>
      <c r="M134" s="242">
        <f t="shared" si="36"/>
        <v>0</v>
      </c>
      <c r="N134" s="242">
        <f t="shared" si="37"/>
        <v>0</v>
      </c>
      <c r="O134" s="242">
        <f t="shared" si="38"/>
        <v>0</v>
      </c>
      <c r="P134" s="242">
        <f t="shared" si="39"/>
        <v>0</v>
      </c>
      <c r="R134" s="242" t="str">
        <f t="shared" si="40"/>
        <v>Les autres classes d'actifs</v>
      </c>
      <c r="S134" s="242" t="str">
        <f t="shared" si="41"/>
        <v>Les autres banques</v>
      </c>
      <c r="AN134" s="242" t="str" cm="1">
        <f t="array" ref="AN134">IFERROR(INDEX($D$1:$D$301,MATCH(0,COUNTIF($AN$1:AN133,$D$1:$D$301),0)),"")</f>
        <v/>
      </c>
      <c r="AO134" s="258" t="e">
        <f t="shared" si="42"/>
        <v>#N/A</v>
      </c>
      <c r="AQ134" s="259" t="str" cm="1">
        <f t="array" ref="AQ134">IFERROR(INDEX($C$1:$C$301,MATCH(0,COUNTIF($AQ$1:AQ133,$C$1:$C$301),0)),"")</f>
        <v/>
      </c>
      <c r="AR134" s="258" t="e">
        <f t="shared" si="43"/>
        <v>#N/A</v>
      </c>
      <c r="AS134" s="258"/>
      <c r="AT134" s="260"/>
      <c r="AU134" s="258"/>
      <c r="AW134" s="242" t="str" cm="1">
        <f t="array" ref="AW134">IFERROR(INDEX('Liste Banque-Enveloppe'!$C$7:$C$206,MATCH(0,COUNTIF(AW$1:AW133,'Liste Banque-Enveloppe'!$C$7:$C$206),0)),"")</f>
        <v/>
      </c>
      <c r="AX134" s="242">
        <f t="shared" si="44"/>
        <v>0</v>
      </c>
      <c r="AY134" s="242">
        <f t="shared" si="45"/>
        <v>201</v>
      </c>
    </row>
    <row r="135" spans="2:51">
      <c r="B135" s="242">
        <f>'Saisie Patrimoine'!B140</f>
        <v>0</v>
      </c>
      <c r="C135" s="242">
        <f t="shared" si="33"/>
        <v>0</v>
      </c>
      <c r="D135" s="242">
        <f t="shared" si="34"/>
        <v>0</v>
      </c>
      <c r="E135" s="242">
        <f>'Saisie Patrimoine'!C140</f>
        <v>0</v>
      </c>
      <c r="G135" s="242">
        <f>'Saisie Patrimoine'!E140</f>
        <v>0</v>
      </c>
      <c r="H135" s="242">
        <f>'Saisie Patrimoine'!F140</f>
        <v>0</v>
      </c>
      <c r="J135" s="242">
        <f>IF(E135=0,0,INDEX('Liste Classe d''actifs'!$A$8:$A$37,MATCH(E135,'Liste Classe d''actifs'!$B$8:$B$37,0)))</f>
        <v>0</v>
      </c>
      <c r="K135" s="242" t="str">
        <f>IF(A135="","",IF(ISERROR(VLOOKUP(B135,'Liste Banque-Enveloppe'!A:D,2,FALSE)),0,VLOOKUP(B135,'Liste Banque-Enveloppe'!A:D,2,FALSE)))</f>
        <v/>
      </c>
      <c r="L135" s="242" t="str">
        <f t="shared" si="35"/>
        <v>00</v>
      </c>
      <c r="M135" s="242">
        <f t="shared" si="36"/>
        <v>0</v>
      </c>
      <c r="N135" s="242">
        <f t="shared" si="37"/>
        <v>0</v>
      </c>
      <c r="O135" s="242">
        <f t="shared" si="38"/>
        <v>0</v>
      </c>
      <c r="P135" s="242">
        <f t="shared" si="39"/>
        <v>0</v>
      </c>
      <c r="R135" s="242" t="str">
        <f t="shared" si="40"/>
        <v>Les autres classes d'actifs</v>
      </c>
      <c r="S135" s="242" t="str">
        <f t="shared" si="41"/>
        <v>Les autres banques</v>
      </c>
      <c r="AN135" s="242" t="str" cm="1">
        <f t="array" ref="AN135">IFERROR(INDEX($D$1:$D$301,MATCH(0,COUNTIF($AN$1:AN134,$D$1:$D$301),0)),"")</f>
        <v/>
      </c>
      <c r="AO135" s="258" t="e">
        <f t="shared" si="42"/>
        <v>#N/A</v>
      </c>
      <c r="AQ135" s="259" t="str" cm="1">
        <f t="array" ref="AQ135">IFERROR(INDEX($C$1:$C$301,MATCH(0,COUNTIF($AQ$1:AQ134,$C$1:$C$301),0)),"")</f>
        <v/>
      </c>
      <c r="AR135" s="258" t="e">
        <f t="shared" si="43"/>
        <v>#N/A</v>
      </c>
      <c r="AS135" s="258"/>
      <c r="AT135" s="260"/>
      <c r="AU135" s="258"/>
      <c r="AW135" s="242" t="str" cm="1">
        <f t="array" ref="AW135">IFERROR(INDEX('Liste Banque-Enveloppe'!$C$7:$C$206,MATCH(0,COUNTIF(AW$1:AW134,'Liste Banque-Enveloppe'!$C$7:$C$206),0)),"")</f>
        <v/>
      </c>
      <c r="AX135" s="242">
        <f t="shared" si="44"/>
        <v>0</v>
      </c>
      <c r="AY135" s="242">
        <f t="shared" si="45"/>
        <v>201</v>
      </c>
    </row>
    <row r="136" spans="2:51">
      <c r="B136" s="242">
        <f>'Saisie Patrimoine'!B141</f>
        <v>0</v>
      </c>
      <c r="C136" s="242">
        <f t="shared" si="33"/>
        <v>0</v>
      </c>
      <c r="D136" s="242">
        <f t="shared" si="34"/>
        <v>0</v>
      </c>
      <c r="E136" s="242">
        <f>'Saisie Patrimoine'!C141</f>
        <v>0</v>
      </c>
      <c r="G136" s="242">
        <f>'Saisie Patrimoine'!E141</f>
        <v>0</v>
      </c>
      <c r="H136" s="242">
        <f>'Saisie Patrimoine'!F141</f>
        <v>0</v>
      </c>
      <c r="J136" s="242">
        <f>IF(E136=0,0,INDEX('Liste Classe d''actifs'!$A$8:$A$37,MATCH(E136,'Liste Classe d''actifs'!$B$8:$B$37,0)))</f>
        <v>0</v>
      </c>
      <c r="K136" s="242" t="str">
        <f>IF(A136="","",IF(ISERROR(VLOOKUP(B136,'Liste Banque-Enveloppe'!A:D,2,FALSE)),0,VLOOKUP(B136,'Liste Banque-Enveloppe'!A:D,2,FALSE)))</f>
        <v/>
      </c>
      <c r="L136" s="242" t="str">
        <f t="shared" si="35"/>
        <v>00</v>
      </c>
      <c r="M136" s="242">
        <f t="shared" si="36"/>
        <v>0</v>
      </c>
      <c r="N136" s="242">
        <f t="shared" si="37"/>
        <v>0</v>
      </c>
      <c r="O136" s="242">
        <f t="shared" si="38"/>
        <v>0</v>
      </c>
      <c r="P136" s="242">
        <f t="shared" si="39"/>
        <v>0</v>
      </c>
      <c r="R136" s="242" t="str">
        <f t="shared" si="40"/>
        <v>Les autres classes d'actifs</v>
      </c>
      <c r="S136" s="242" t="str">
        <f t="shared" si="41"/>
        <v>Les autres banques</v>
      </c>
      <c r="AN136" s="242" t="str" cm="1">
        <f t="array" ref="AN136">IFERROR(INDEX($D$1:$D$301,MATCH(0,COUNTIF($AN$1:AN135,$D$1:$D$301),0)),"")</f>
        <v/>
      </c>
      <c r="AO136" s="258" t="e">
        <f t="shared" si="42"/>
        <v>#N/A</v>
      </c>
      <c r="AQ136" s="259" t="str" cm="1">
        <f t="array" ref="AQ136">IFERROR(INDEX($C$1:$C$301,MATCH(0,COUNTIF($AQ$1:AQ135,$C$1:$C$301),0)),"")</f>
        <v/>
      </c>
      <c r="AR136" s="258" t="e">
        <f t="shared" si="43"/>
        <v>#N/A</v>
      </c>
      <c r="AS136" s="258"/>
      <c r="AT136" s="260"/>
      <c r="AU136" s="258"/>
      <c r="AW136" s="242" t="str" cm="1">
        <f t="array" ref="AW136">IFERROR(INDEX('Liste Banque-Enveloppe'!$C$7:$C$206,MATCH(0,COUNTIF(AW$1:AW135,'Liste Banque-Enveloppe'!$C$7:$C$206),0)),"")</f>
        <v/>
      </c>
      <c r="AX136" s="242">
        <f t="shared" si="44"/>
        <v>0</v>
      </c>
      <c r="AY136" s="242">
        <f t="shared" si="45"/>
        <v>201</v>
      </c>
    </row>
    <row r="137" spans="2:51">
      <c r="B137" s="242">
        <f>'Saisie Patrimoine'!B142</f>
        <v>0</v>
      </c>
      <c r="C137" s="242">
        <f t="shared" si="33"/>
        <v>0</v>
      </c>
      <c r="D137" s="242">
        <f t="shared" si="34"/>
        <v>0</v>
      </c>
      <c r="E137" s="242">
        <f>'Saisie Patrimoine'!C142</f>
        <v>0</v>
      </c>
      <c r="G137" s="242">
        <f>'Saisie Patrimoine'!E142</f>
        <v>0</v>
      </c>
      <c r="H137" s="242">
        <f>'Saisie Patrimoine'!F142</f>
        <v>0</v>
      </c>
      <c r="J137" s="242">
        <f>IF(E137=0,0,INDEX('Liste Classe d''actifs'!$A$8:$A$37,MATCH(E137,'Liste Classe d''actifs'!$B$8:$B$37,0)))</f>
        <v>0</v>
      </c>
      <c r="K137" s="242" t="str">
        <f>IF(A137="","",IF(ISERROR(VLOOKUP(B137,'Liste Banque-Enveloppe'!A:D,2,FALSE)),0,VLOOKUP(B137,'Liste Banque-Enveloppe'!A:D,2,FALSE)))</f>
        <v/>
      </c>
      <c r="L137" s="242" t="str">
        <f t="shared" si="35"/>
        <v>00</v>
      </c>
      <c r="M137" s="242">
        <f t="shared" si="36"/>
        <v>0</v>
      </c>
      <c r="N137" s="242">
        <f t="shared" si="37"/>
        <v>0</v>
      </c>
      <c r="O137" s="242">
        <f t="shared" si="38"/>
        <v>0</v>
      </c>
      <c r="P137" s="242">
        <f t="shared" si="39"/>
        <v>0</v>
      </c>
      <c r="R137" s="242" t="str">
        <f t="shared" si="40"/>
        <v>Les autres classes d'actifs</v>
      </c>
      <c r="S137" s="242" t="str">
        <f t="shared" si="41"/>
        <v>Les autres banques</v>
      </c>
      <c r="AN137" s="242" t="str" cm="1">
        <f t="array" ref="AN137">IFERROR(INDEX($D$1:$D$301,MATCH(0,COUNTIF($AN$1:AN136,$D$1:$D$301),0)),"")</f>
        <v/>
      </c>
      <c r="AO137" s="258" t="e">
        <f t="shared" si="42"/>
        <v>#N/A</v>
      </c>
      <c r="AQ137" s="259" t="str" cm="1">
        <f t="array" ref="AQ137">IFERROR(INDEX($C$1:$C$301,MATCH(0,COUNTIF($AQ$1:AQ136,$C$1:$C$301),0)),"")</f>
        <v/>
      </c>
      <c r="AR137" s="258" t="e">
        <f t="shared" si="43"/>
        <v>#N/A</v>
      </c>
      <c r="AS137" s="258"/>
      <c r="AT137" s="260"/>
      <c r="AU137" s="258"/>
      <c r="AW137" s="242" t="str" cm="1">
        <f t="array" ref="AW137">IFERROR(INDEX('Liste Banque-Enveloppe'!$C$7:$C$206,MATCH(0,COUNTIF(AW$1:AW136,'Liste Banque-Enveloppe'!$C$7:$C$206),0)),"")</f>
        <v/>
      </c>
      <c r="AX137" s="242">
        <f t="shared" si="44"/>
        <v>0</v>
      </c>
      <c r="AY137" s="242">
        <f t="shared" si="45"/>
        <v>201</v>
      </c>
    </row>
    <row r="138" spans="2:51">
      <c r="B138" s="242">
        <f>'Saisie Patrimoine'!B143</f>
        <v>0</v>
      </c>
      <c r="C138" s="242">
        <f t="shared" si="33"/>
        <v>0</v>
      </c>
      <c r="D138" s="242">
        <f t="shared" si="34"/>
        <v>0</v>
      </c>
      <c r="E138" s="242">
        <f>'Saisie Patrimoine'!C143</f>
        <v>0</v>
      </c>
      <c r="G138" s="242">
        <f>'Saisie Patrimoine'!E143</f>
        <v>0</v>
      </c>
      <c r="H138" s="242">
        <f>'Saisie Patrimoine'!F143</f>
        <v>0</v>
      </c>
      <c r="J138" s="242">
        <f>IF(E138=0,0,INDEX('Liste Classe d''actifs'!$A$8:$A$37,MATCH(E138,'Liste Classe d''actifs'!$B$8:$B$37,0)))</f>
        <v>0</v>
      </c>
      <c r="K138" s="242" t="str">
        <f>IF(A138="","",IF(ISERROR(VLOOKUP(B138,'Liste Banque-Enveloppe'!A:D,2,FALSE)),0,VLOOKUP(B138,'Liste Banque-Enveloppe'!A:D,2,FALSE)))</f>
        <v/>
      </c>
      <c r="L138" s="242" t="str">
        <f t="shared" si="35"/>
        <v>00</v>
      </c>
      <c r="M138" s="242">
        <f t="shared" si="36"/>
        <v>0</v>
      </c>
      <c r="N138" s="242">
        <f t="shared" si="37"/>
        <v>0</v>
      </c>
      <c r="O138" s="242">
        <f t="shared" si="38"/>
        <v>0</v>
      </c>
      <c r="P138" s="242">
        <f t="shared" si="39"/>
        <v>0</v>
      </c>
      <c r="R138" s="242" t="str">
        <f t="shared" si="40"/>
        <v>Les autres classes d'actifs</v>
      </c>
      <c r="S138" s="242" t="str">
        <f t="shared" si="41"/>
        <v>Les autres banques</v>
      </c>
      <c r="AN138" s="242" t="str" cm="1">
        <f t="array" ref="AN138">IFERROR(INDEX($D$1:$D$301,MATCH(0,COUNTIF($AN$1:AN137,$D$1:$D$301),0)),"")</f>
        <v/>
      </c>
      <c r="AO138" s="258" t="e">
        <f t="shared" si="42"/>
        <v>#N/A</v>
      </c>
      <c r="AQ138" s="259" t="str" cm="1">
        <f t="array" ref="AQ138">IFERROR(INDEX($C$1:$C$301,MATCH(0,COUNTIF($AQ$1:AQ137,$C$1:$C$301),0)),"")</f>
        <v/>
      </c>
      <c r="AR138" s="258" t="e">
        <f t="shared" si="43"/>
        <v>#N/A</v>
      </c>
      <c r="AS138" s="258"/>
      <c r="AT138" s="260"/>
      <c r="AU138" s="258"/>
      <c r="AW138" s="242" t="str" cm="1">
        <f t="array" ref="AW138">IFERROR(INDEX('Liste Banque-Enveloppe'!$C$7:$C$206,MATCH(0,COUNTIF(AW$1:AW137,'Liste Banque-Enveloppe'!$C$7:$C$206),0)),"")</f>
        <v/>
      </c>
      <c r="AX138" s="242">
        <f t="shared" si="44"/>
        <v>0</v>
      </c>
      <c r="AY138" s="242">
        <f t="shared" si="45"/>
        <v>201</v>
      </c>
    </row>
    <row r="139" spans="2:51">
      <c r="B139" s="242">
        <f>'Saisie Patrimoine'!B144</f>
        <v>0</v>
      </c>
      <c r="C139" s="242">
        <f t="shared" si="33"/>
        <v>0</v>
      </c>
      <c r="D139" s="242">
        <f t="shared" si="34"/>
        <v>0</v>
      </c>
      <c r="E139" s="242">
        <f>'Saisie Patrimoine'!C144</f>
        <v>0</v>
      </c>
      <c r="G139" s="242">
        <f>'Saisie Patrimoine'!E144</f>
        <v>0</v>
      </c>
      <c r="H139" s="242">
        <f>'Saisie Patrimoine'!F144</f>
        <v>0</v>
      </c>
      <c r="J139" s="242">
        <f>IF(E139=0,0,INDEX('Liste Classe d''actifs'!$A$8:$A$37,MATCH(E139,'Liste Classe d''actifs'!$B$8:$B$37,0)))</f>
        <v>0</v>
      </c>
      <c r="K139" s="242" t="str">
        <f>IF(A139="","",IF(ISERROR(VLOOKUP(B139,'Liste Banque-Enveloppe'!A:D,2,FALSE)),0,VLOOKUP(B139,'Liste Banque-Enveloppe'!A:D,2,FALSE)))</f>
        <v/>
      </c>
      <c r="L139" s="242" t="str">
        <f t="shared" si="35"/>
        <v>00</v>
      </c>
      <c r="M139" s="242">
        <f t="shared" si="36"/>
        <v>0</v>
      </c>
      <c r="N139" s="242">
        <f t="shared" si="37"/>
        <v>0</v>
      </c>
      <c r="O139" s="242">
        <f t="shared" si="38"/>
        <v>0</v>
      </c>
      <c r="P139" s="242">
        <f t="shared" si="39"/>
        <v>0</v>
      </c>
      <c r="R139" s="242" t="str">
        <f t="shared" si="40"/>
        <v>Les autres classes d'actifs</v>
      </c>
      <c r="S139" s="242" t="str">
        <f t="shared" si="41"/>
        <v>Les autres banques</v>
      </c>
      <c r="AN139" s="242" t="str" cm="1">
        <f t="array" ref="AN139">IFERROR(INDEX($D$1:$D$301,MATCH(0,COUNTIF($AN$1:AN138,$D$1:$D$301),0)),"")</f>
        <v/>
      </c>
      <c r="AO139" s="258" t="e">
        <f t="shared" si="42"/>
        <v>#N/A</v>
      </c>
      <c r="AQ139" s="259" t="str" cm="1">
        <f t="array" ref="AQ139">IFERROR(INDEX($C$1:$C$301,MATCH(0,COUNTIF($AQ$1:AQ138,$C$1:$C$301),0)),"")</f>
        <v/>
      </c>
      <c r="AR139" s="258" t="e">
        <f t="shared" si="43"/>
        <v>#N/A</v>
      </c>
      <c r="AS139" s="258"/>
      <c r="AT139" s="260"/>
      <c r="AU139" s="258"/>
      <c r="AW139" s="242" t="str" cm="1">
        <f t="array" ref="AW139">IFERROR(INDEX('Liste Banque-Enveloppe'!$C$7:$C$206,MATCH(0,COUNTIF(AW$1:AW138,'Liste Banque-Enveloppe'!$C$7:$C$206),0)),"")</f>
        <v/>
      </c>
      <c r="AX139" s="242">
        <f t="shared" si="44"/>
        <v>0</v>
      </c>
      <c r="AY139" s="242">
        <f t="shared" si="45"/>
        <v>201</v>
      </c>
    </row>
    <row r="140" spans="2:51">
      <c r="B140" s="242">
        <f>'Saisie Patrimoine'!B145</f>
        <v>0</v>
      </c>
      <c r="C140" s="242">
        <f t="shared" si="33"/>
        <v>0</v>
      </c>
      <c r="D140" s="242">
        <f t="shared" si="34"/>
        <v>0</v>
      </c>
      <c r="E140" s="242">
        <f>'Saisie Patrimoine'!C145</f>
        <v>0</v>
      </c>
      <c r="G140" s="242">
        <f>'Saisie Patrimoine'!E145</f>
        <v>0</v>
      </c>
      <c r="H140" s="242">
        <f>'Saisie Patrimoine'!F145</f>
        <v>0</v>
      </c>
      <c r="J140" s="242">
        <f>IF(E140=0,0,INDEX('Liste Classe d''actifs'!$A$8:$A$37,MATCH(E140,'Liste Classe d''actifs'!$B$8:$B$37,0)))</f>
        <v>0</v>
      </c>
      <c r="K140" s="242" t="str">
        <f>IF(A140="","",IF(ISERROR(VLOOKUP(B140,'Liste Banque-Enveloppe'!A:D,2,FALSE)),0,VLOOKUP(B140,'Liste Banque-Enveloppe'!A:D,2,FALSE)))</f>
        <v/>
      </c>
      <c r="L140" s="242" t="str">
        <f t="shared" si="35"/>
        <v>00</v>
      </c>
      <c r="M140" s="242">
        <f t="shared" si="36"/>
        <v>0</v>
      </c>
      <c r="N140" s="242">
        <f t="shared" si="37"/>
        <v>0</v>
      </c>
      <c r="O140" s="242">
        <f t="shared" si="38"/>
        <v>0</v>
      </c>
      <c r="P140" s="242">
        <f t="shared" si="39"/>
        <v>0</v>
      </c>
      <c r="R140" s="242" t="str">
        <f t="shared" si="40"/>
        <v>Les autres classes d'actifs</v>
      </c>
      <c r="S140" s="242" t="str">
        <f t="shared" si="41"/>
        <v>Les autres banques</v>
      </c>
      <c r="AN140" s="242" t="str" cm="1">
        <f t="array" ref="AN140">IFERROR(INDEX($D$1:$D$301,MATCH(0,COUNTIF($AN$1:AN139,$D$1:$D$301),0)),"")</f>
        <v/>
      </c>
      <c r="AO140" s="258" t="e">
        <f t="shared" si="42"/>
        <v>#N/A</v>
      </c>
      <c r="AQ140" s="259" t="str" cm="1">
        <f t="array" ref="AQ140">IFERROR(INDEX($C$1:$C$301,MATCH(0,COUNTIF($AQ$1:AQ139,$C$1:$C$301),0)),"")</f>
        <v/>
      </c>
      <c r="AR140" s="258" t="e">
        <f t="shared" si="43"/>
        <v>#N/A</v>
      </c>
      <c r="AS140" s="258"/>
      <c r="AT140" s="260"/>
      <c r="AU140" s="258"/>
      <c r="AW140" s="242" t="str" cm="1">
        <f t="array" ref="AW140">IFERROR(INDEX('Liste Banque-Enveloppe'!$C$7:$C$206,MATCH(0,COUNTIF(AW$1:AW139,'Liste Banque-Enveloppe'!$C$7:$C$206),0)),"")</f>
        <v/>
      </c>
      <c r="AX140" s="242">
        <f t="shared" si="44"/>
        <v>0</v>
      </c>
      <c r="AY140" s="242">
        <f t="shared" si="45"/>
        <v>201</v>
      </c>
    </row>
    <row r="141" spans="2:51">
      <c r="B141" s="242">
        <f>'Saisie Patrimoine'!B146</f>
        <v>0</v>
      </c>
      <c r="C141" s="242">
        <f t="shared" si="33"/>
        <v>0</v>
      </c>
      <c r="D141" s="242">
        <f t="shared" si="34"/>
        <v>0</v>
      </c>
      <c r="E141" s="242">
        <f>'Saisie Patrimoine'!C146</f>
        <v>0</v>
      </c>
      <c r="G141" s="242">
        <f>'Saisie Patrimoine'!E146</f>
        <v>0</v>
      </c>
      <c r="H141" s="242">
        <f>'Saisie Patrimoine'!F146</f>
        <v>0</v>
      </c>
      <c r="J141" s="242">
        <f>IF(E141=0,0,INDEX('Liste Classe d''actifs'!$A$8:$A$37,MATCH(E141,'Liste Classe d''actifs'!$B$8:$B$37,0)))</f>
        <v>0</v>
      </c>
      <c r="K141" s="242" t="str">
        <f>IF(A141="","",IF(ISERROR(VLOOKUP(B141,'Liste Banque-Enveloppe'!A:D,2,FALSE)),0,VLOOKUP(B141,'Liste Banque-Enveloppe'!A:D,2,FALSE)))</f>
        <v/>
      </c>
      <c r="L141" s="242" t="str">
        <f t="shared" si="35"/>
        <v>00</v>
      </c>
      <c r="M141" s="242">
        <f t="shared" si="36"/>
        <v>0</v>
      </c>
      <c r="N141" s="242">
        <f t="shared" si="37"/>
        <v>0</v>
      </c>
      <c r="O141" s="242">
        <f t="shared" si="38"/>
        <v>0</v>
      </c>
      <c r="P141" s="242">
        <f t="shared" si="39"/>
        <v>0</v>
      </c>
      <c r="R141" s="242" t="str">
        <f t="shared" si="40"/>
        <v>Les autres classes d'actifs</v>
      </c>
      <c r="S141" s="242" t="str">
        <f t="shared" si="41"/>
        <v>Les autres banques</v>
      </c>
      <c r="AN141" s="242" t="str" cm="1">
        <f t="array" ref="AN141">IFERROR(INDEX($D$1:$D$301,MATCH(0,COUNTIF($AN$1:AN140,$D$1:$D$301),0)),"")</f>
        <v/>
      </c>
      <c r="AO141" s="258" t="e">
        <f t="shared" si="42"/>
        <v>#N/A</v>
      </c>
      <c r="AQ141" s="259" t="str" cm="1">
        <f t="array" ref="AQ141">IFERROR(INDEX($C$1:$C$301,MATCH(0,COUNTIF($AQ$1:AQ140,$C$1:$C$301),0)),"")</f>
        <v/>
      </c>
      <c r="AR141" s="258" t="e">
        <f t="shared" si="43"/>
        <v>#N/A</v>
      </c>
      <c r="AS141" s="258"/>
      <c r="AT141" s="260"/>
      <c r="AU141" s="258"/>
      <c r="AW141" s="242" t="str" cm="1">
        <f t="array" ref="AW141">IFERROR(INDEX('Liste Banque-Enveloppe'!$C$7:$C$206,MATCH(0,COUNTIF(AW$1:AW140,'Liste Banque-Enveloppe'!$C$7:$C$206),0)),"")</f>
        <v/>
      </c>
      <c r="AX141" s="242">
        <f t="shared" si="44"/>
        <v>0</v>
      </c>
      <c r="AY141" s="242">
        <f t="shared" si="45"/>
        <v>201</v>
      </c>
    </row>
    <row r="142" spans="2:51">
      <c r="B142" s="242">
        <f>'Saisie Patrimoine'!B147</f>
        <v>0</v>
      </c>
      <c r="C142" s="242">
        <f t="shared" si="33"/>
        <v>0</v>
      </c>
      <c r="D142" s="242">
        <f t="shared" si="34"/>
        <v>0</v>
      </c>
      <c r="E142" s="242">
        <f>'Saisie Patrimoine'!C147</f>
        <v>0</v>
      </c>
      <c r="G142" s="242">
        <f>'Saisie Patrimoine'!E147</f>
        <v>0</v>
      </c>
      <c r="H142" s="242">
        <f>'Saisie Patrimoine'!F147</f>
        <v>0</v>
      </c>
      <c r="J142" s="242">
        <f>IF(E142=0,0,INDEX('Liste Classe d''actifs'!$A$8:$A$37,MATCH(E142,'Liste Classe d''actifs'!$B$8:$B$37,0)))</f>
        <v>0</v>
      </c>
      <c r="K142" s="242" t="str">
        <f>IF(A142="","",IF(ISERROR(VLOOKUP(B142,'Liste Banque-Enveloppe'!A:D,2,FALSE)),0,VLOOKUP(B142,'Liste Banque-Enveloppe'!A:D,2,FALSE)))</f>
        <v/>
      </c>
      <c r="L142" s="242" t="str">
        <f t="shared" si="35"/>
        <v>00</v>
      </c>
      <c r="M142" s="242">
        <f t="shared" si="36"/>
        <v>0</v>
      </c>
      <c r="N142" s="242">
        <f t="shared" si="37"/>
        <v>0</v>
      </c>
      <c r="O142" s="242">
        <f t="shared" si="38"/>
        <v>0</v>
      </c>
      <c r="P142" s="242">
        <f t="shared" si="39"/>
        <v>0</v>
      </c>
      <c r="R142" s="242" t="str">
        <f t="shared" si="40"/>
        <v>Les autres classes d'actifs</v>
      </c>
      <c r="S142" s="242" t="str">
        <f t="shared" si="41"/>
        <v>Les autres banques</v>
      </c>
      <c r="AN142" s="242" t="str" cm="1">
        <f t="array" ref="AN142">IFERROR(INDEX($D$1:$D$301,MATCH(0,COUNTIF($AN$1:AN141,$D$1:$D$301),0)),"")</f>
        <v/>
      </c>
      <c r="AO142" s="258" t="e">
        <f t="shared" si="42"/>
        <v>#N/A</v>
      </c>
      <c r="AQ142" s="259" t="str" cm="1">
        <f t="array" ref="AQ142">IFERROR(INDEX($C$1:$C$301,MATCH(0,COUNTIF($AQ$1:AQ141,$C$1:$C$301),0)),"")</f>
        <v/>
      </c>
      <c r="AR142" s="258" t="e">
        <f t="shared" si="43"/>
        <v>#N/A</v>
      </c>
      <c r="AS142" s="258"/>
      <c r="AT142" s="260"/>
      <c r="AU142" s="258"/>
      <c r="AW142" s="242" t="str" cm="1">
        <f t="array" ref="AW142">IFERROR(INDEX('Liste Banque-Enveloppe'!$C$7:$C$206,MATCH(0,COUNTIF(AW$1:AW141,'Liste Banque-Enveloppe'!$C$7:$C$206),0)),"")</f>
        <v/>
      </c>
      <c r="AX142" s="242">
        <f t="shared" si="44"/>
        <v>0</v>
      </c>
      <c r="AY142" s="242">
        <f t="shared" si="45"/>
        <v>201</v>
      </c>
    </row>
    <row r="143" spans="2:51">
      <c r="B143" s="242">
        <f>'Saisie Patrimoine'!B148</f>
        <v>0</v>
      </c>
      <c r="C143" s="242">
        <f t="shared" si="33"/>
        <v>0</v>
      </c>
      <c r="D143" s="242">
        <f t="shared" si="34"/>
        <v>0</v>
      </c>
      <c r="E143" s="242">
        <f>'Saisie Patrimoine'!C148</f>
        <v>0</v>
      </c>
      <c r="G143" s="242">
        <f>'Saisie Patrimoine'!E148</f>
        <v>0</v>
      </c>
      <c r="H143" s="242">
        <f>'Saisie Patrimoine'!F148</f>
        <v>0</v>
      </c>
      <c r="J143" s="242">
        <f>IF(E143=0,0,INDEX('Liste Classe d''actifs'!$A$8:$A$37,MATCH(E143,'Liste Classe d''actifs'!$B$8:$B$37,0)))</f>
        <v>0</v>
      </c>
      <c r="K143" s="242" t="str">
        <f>IF(A143="","",IF(ISERROR(VLOOKUP(B143,'Liste Banque-Enveloppe'!A:D,2,FALSE)),0,VLOOKUP(B143,'Liste Banque-Enveloppe'!A:D,2,FALSE)))</f>
        <v/>
      </c>
      <c r="L143" s="242" t="str">
        <f t="shared" si="35"/>
        <v>00</v>
      </c>
      <c r="M143" s="242">
        <f t="shared" si="36"/>
        <v>0</v>
      </c>
      <c r="N143" s="242">
        <f t="shared" si="37"/>
        <v>0</v>
      </c>
      <c r="O143" s="242">
        <f t="shared" si="38"/>
        <v>0</v>
      </c>
      <c r="P143" s="242">
        <f t="shared" si="39"/>
        <v>0</v>
      </c>
      <c r="R143" s="242" t="str">
        <f t="shared" si="40"/>
        <v>Les autres classes d'actifs</v>
      </c>
      <c r="S143" s="242" t="str">
        <f t="shared" si="41"/>
        <v>Les autres banques</v>
      </c>
      <c r="AN143" s="242" t="str" cm="1">
        <f t="array" ref="AN143">IFERROR(INDEX($D$1:$D$301,MATCH(0,COUNTIF($AN$1:AN142,$D$1:$D$301),0)),"")</f>
        <v/>
      </c>
      <c r="AO143" s="258" t="e">
        <f t="shared" si="42"/>
        <v>#N/A</v>
      </c>
      <c r="AQ143" s="259" t="str" cm="1">
        <f t="array" ref="AQ143">IFERROR(INDEX($C$1:$C$301,MATCH(0,COUNTIF($AQ$1:AQ142,$C$1:$C$301),0)),"")</f>
        <v/>
      </c>
      <c r="AR143" s="258" t="e">
        <f t="shared" si="43"/>
        <v>#N/A</v>
      </c>
      <c r="AS143" s="258"/>
      <c r="AT143" s="260"/>
      <c r="AU143" s="258"/>
      <c r="AW143" s="242" t="str" cm="1">
        <f t="array" ref="AW143">IFERROR(INDEX('Liste Banque-Enveloppe'!$C$7:$C$206,MATCH(0,COUNTIF(AW$1:AW142,'Liste Banque-Enveloppe'!$C$7:$C$206),0)),"")</f>
        <v/>
      </c>
      <c r="AX143" s="242">
        <f t="shared" si="44"/>
        <v>0</v>
      </c>
      <c r="AY143" s="242">
        <f t="shared" si="45"/>
        <v>201</v>
      </c>
    </row>
    <row r="144" spans="2:51">
      <c r="B144" s="242">
        <f>'Saisie Patrimoine'!B149</f>
        <v>0</v>
      </c>
      <c r="C144" s="242">
        <f t="shared" si="33"/>
        <v>0</v>
      </c>
      <c r="D144" s="242">
        <f t="shared" si="34"/>
        <v>0</v>
      </c>
      <c r="E144" s="242">
        <f>'Saisie Patrimoine'!C149</f>
        <v>0</v>
      </c>
      <c r="G144" s="242">
        <f>'Saisie Patrimoine'!E149</f>
        <v>0</v>
      </c>
      <c r="H144" s="242">
        <f>'Saisie Patrimoine'!F149</f>
        <v>0</v>
      </c>
      <c r="J144" s="242">
        <f>IF(E144=0,0,INDEX('Liste Classe d''actifs'!$A$8:$A$37,MATCH(E144,'Liste Classe d''actifs'!$B$8:$B$37,0)))</f>
        <v>0</v>
      </c>
      <c r="K144" s="242" t="str">
        <f>IF(A144="","",IF(ISERROR(VLOOKUP(B144,'Liste Banque-Enveloppe'!A:D,2,FALSE)),0,VLOOKUP(B144,'Liste Banque-Enveloppe'!A:D,2,FALSE)))</f>
        <v/>
      </c>
      <c r="L144" s="242" t="str">
        <f t="shared" si="35"/>
        <v>00</v>
      </c>
      <c r="M144" s="242">
        <f t="shared" si="36"/>
        <v>0</v>
      </c>
      <c r="N144" s="242">
        <f t="shared" si="37"/>
        <v>0</v>
      </c>
      <c r="O144" s="242">
        <f t="shared" si="38"/>
        <v>0</v>
      </c>
      <c r="P144" s="242">
        <f t="shared" si="39"/>
        <v>0</v>
      </c>
      <c r="R144" s="242" t="str">
        <f t="shared" si="40"/>
        <v>Les autres classes d'actifs</v>
      </c>
      <c r="S144" s="242" t="str">
        <f t="shared" si="41"/>
        <v>Les autres banques</v>
      </c>
      <c r="AN144" s="242" t="str" cm="1">
        <f t="array" ref="AN144">IFERROR(INDEX($D$1:$D$301,MATCH(0,COUNTIF($AN$1:AN143,$D$1:$D$301),0)),"")</f>
        <v/>
      </c>
      <c r="AO144" s="258" t="e">
        <f t="shared" si="42"/>
        <v>#N/A</v>
      </c>
      <c r="AQ144" s="259" t="str" cm="1">
        <f t="array" ref="AQ144">IFERROR(INDEX($C$1:$C$301,MATCH(0,COUNTIF($AQ$1:AQ143,$C$1:$C$301),0)),"")</f>
        <v/>
      </c>
      <c r="AR144" s="258" t="e">
        <f t="shared" si="43"/>
        <v>#N/A</v>
      </c>
      <c r="AS144" s="258"/>
      <c r="AT144" s="260"/>
      <c r="AU144" s="258"/>
      <c r="AW144" s="242" t="str" cm="1">
        <f t="array" ref="AW144">IFERROR(INDEX('Liste Banque-Enveloppe'!$C$7:$C$206,MATCH(0,COUNTIF(AW$1:AW143,'Liste Banque-Enveloppe'!$C$7:$C$206),0)),"")</f>
        <v/>
      </c>
      <c r="AX144" s="242">
        <f t="shared" si="44"/>
        <v>0</v>
      </c>
      <c r="AY144" s="242">
        <f t="shared" si="45"/>
        <v>201</v>
      </c>
    </row>
    <row r="145" spans="2:55">
      <c r="B145" s="242">
        <f>'Saisie Patrimoine'!B150</f>
        <v>0</v>
      </c>
      <c r="C145" s="242">
        <f t="shared" si="33"/>
        <v>0</v>
      </c>
      <c r="D145" s="242">
        <f t="shared" si="34"/>
        <v>0</v>
      </c>
      <c r="E145" s="242">
        <f>'Saisie Patrimoine'!C150</f>
        <v>0</v>
      </c>
      <c r="G145" s="242">
        <f>'Saisie Patrimoine'!E150</f>
        <v>0</v>
      </c>
      <c r="H145" s="242">
        <f>'Saisie Patrimoine'!F150</f>
        <v>0</v>
      </c>
      <c r="J145" s="242">
        <f>IF(E145=0,0,INDEX('Liste Classe d''actifs'!$A$8:$A$37,MATCH(E145,'Liste Classe d''actifs'!$B$8:$B$37,0)))</f>
        <v>0</v>
      </c>
      <c r="K145" s="242" t="str">
        <f>IF(A145="","",IF(ISERROR(VLOOKUP(B145,'Liste Banque-Enveloppe'!A:D,2,FALSE)),0,VLOOKUP(B145,'Liste Banque-Enveloppe'!A:D,2,FALSE)))</f>
        <v/>
      </c>
      <c r="L145" s="242" t="str">
        <f t="shared" si="35"/>
        <v>00</v>
      </c>
      <c r="M145" s="242">
        <f t="shared" si="36"/>
        <v>0</v>
      </c>
      <c r="N145" s="242">
        <f t="shared" si="37"/>
        <v>0</v>
      </c>
      <c r="O145" s="242">
        <f t="shared" si="38"/>
        <v>0</v>
      </c>
      <c r="P145" s="242">
        <f t="shared" si="39"/>
        <v>0</v>
      </c>
      <c r="R145" s="242" t="str">
        <f t="shared" si="40"/>
        <v>Les autres classes d'actifs</v>
      </c>
      <c r="S145" s="242" t="str">
        <f t="shared" si="41"/>
        <v>Les autres banques</v>
      </c>
      <c r="AN145" s="242" t="str" cm="1">
        <f t="array" ref="AN145">IFERROR(INDEX($D$1:$D$301,MATCH(0,COUNTIF($AN$1:AN144,$D$1:$D$301),0)),"")</f>
        <v/>
      </c>
      <c r="AO145" s="258" t="e">
        <f t="shared" si="42"/>
        <v>#N/A</v>
      </c>
      <c r="AQ145" s="259" t="str" cm="1">
        <f t="array" ref="AQ145">IFERROR(INDEX($C$1:$C$301,MATCH(0,COUNTIF($AQ$1:AQ144,$C$1:$C$301),0)),"")</f>
        <v/>
      </c>
      <c r="AR145" s="258" t="e">
        <f t="shared" si="43"/>
        <v>#N/A</v>
      </c>
      <c r="AS145" s="258"/>
      <c r="AT145" s="260"/>
      <c r="AU145" s="258"/>
      <c r="AW145" s="242" t="str" cm="1">
        <f t="array" ref="AW145">IFERROR(INDEX('Liste Banque-Enveloppe'!$C$7:$C$206,MATCH(0,COUNTIF(AW$1:AW144,'Liste Banque-Enveloppe'!$C$7:$C$206),0)),"")</f>
        <v/>
      </c>
      <c r="AX145" s="242">
        <f t="shared" si="44"/>
        <v>0</v>
      </c>
      <c r="AY145" s="242">
        <f t="shared" si="45"/>
        <v>201</v>
      </c>
    </row>
    <row r="146" spans="2:55">
      <c r="B146" s="242">
        <f>'Saisie Patrimoine'!B151</f>
        <v>0</v>
      </c>
      <c r="C146" s="242">
        <f t="shared" si="33"/>
        <v>0</v>
      </c>
      <c r="D146" s="242">
        <f t="shared" si="34"/>
        <v>0</v>
      </c>
      <c r="E146" s="242">
        <f>'Saisie Patrimoine'!C151</f>
        <v>0</v>
      </c>
      <c r="G146" s="242">
        <f>'Saisie Patrimoine'!E151</f>
        <v>0</v>
      </c>
      <c r="H146" s="242">
        <f>'Saisie Patrimoine'!F151</f>
        <v>0</v>
      </c>
      <c r="J146" s="242">
        <f>IF(E146=0,0,INDEX('Liste Classe d''actifs'!$A$8:$A$37,MATCH(E146,'Liste Classe d''actifs'!$B$8:$B$37,0)))</f>
        <v>0</v>
      </c>
      <c r="K146" s="242" t="str">
        <f>IF(A146="","",IF(ISERROR(VLOOKUP(B146,'Liste Banque-Enveloppe'!A:D,2,FALSE)),0,VLOOKUP(B146,'Liste Banque-Enveloppe'!A:D,2,FALSE)))</f>
        <v/>
      </c>
      <c r="L146" s="242" t="str">
        <f t="shared" si="35"/>
        <v>00</v>
      </c>
      <c r="M146" s="242">
        <f t="shared" si="36"/>
        <v>0</v>
      </c>
      <c r="N146" s="242">
        <f t="shared" si="37"/>
        <v>0</v>
      </c>
      <c r="O146" s="242">
        <f t="shared" si="38"/>
        <v>0</v>
      </c>
      <c r="P146" s="242">
        <f t="shared" si="39"/>
        <v>0</v>
      </c>
      <c r="R146" s="242" t="str">
        <f t="shared" si="40"/>
        <v>Les autres classes d'actifs</v>
      </c>
      <c r="S146" s="242" t="str">
        <f t="shared" si="41"/>
        <v>Les autres banques</v>
      </c>
      <c r="AN146" s="242" t="str" cm="1">
        <f t="array" ref="AN146">IFERROR(INDEX($D$1:$D$301,MATCH(0,COUNTIF($AN$1:AN145,$D$1:$D$301),0)),"")</f>
        <v/>
      </c>
      <c r="AO146" s="258" t="e">
        <f t="shared" si="42"/>
        <v>#N/A</v>
      </c>
      <c r="AQ146" s="259" t="str" cm="1">
        <f t="array" ref="AQ146">IFERROR(INDEX($C$1:$C$301,MATCH(0,COUNTIF($AQ$1:AQ145,$C$1:$C$301),0)),"")</f>
        <v/>
      </c>
      <c r="AR146" s="258" t="e">
        <f t="shared" si="43"/>
        <v>#N/A</v>
      </c>
      <c r="AS146" s="258"/>
      <c r="AT146" s="260"/>
      <c r="AU146" s="258"/>
      <c r="AW146" s="242" t="str" cm="1">
        <f t="array" ref="AW146">IFERROR(INDEX('Liste Banque-Enveloppe'!$C$7:$C$206,MATCH(0,COUNTIF(AW$1:AW145,'Liste Banque-Enveloppe'!$C$7:$C$206),0)),"")</f>
        <v/>
      </c>
      <c r="AX146" s="242">
        <f t="shared" si="44"/>
        <v>0</v>
      </c>
      <c r="AY146" s="242">
        <f t="shared" si="45"/>
        <v>201</v>
      </c>
    </row>
    <row r="147" spans="2:55">
      <c r="B147" s="242">
        <f>'Saisie Patrimoine'!B152</f>
        <v>0</v>
      </c>
      <c r="C147" s="242">
        <f t="shared" si="33"/>
        <v>0</v>
      </c>
      <c r="D147" s="242">
        <f t="shared" si="34"/>
        <v>0</v>
      </c>
      <c r="E147" s="242">
        <f>'Saisie Patrimoine'!C152</f>
        <v>0</v>
      </c>
      <c r="G147" s="242">
        <f>'Saisie Patrimoine'!E152</f>
        <v>0</v>
      </c>
      <c r="H147" s="242">
        <f>'Saisie Patrimoine'!F152</f>
        <v>0</v>
      </c>
      <c r="J147" s="242">
        <f>IF(E147=0,0,INDEX('Liste Classe d''actifs'!$A$8:$A$37,MATCH(E147,'Liste Classe d''actifs'!$B$8:$B$37,0)))</f>
        <v>0</v>
      </c>
      <c r="K147" s="242" t="str">
        <f>IF(A147="","",IF(ISERROR(VLOOKUP(B147,'Liste Banque-Enveloppe'!A:D,2,FALSE)),0,VLOOKUP(B147,'Liste Banque-Enveloppe'!A:D,2,FALSE)))</f>
        <v/>
      </c>
      <c r="L147" s="242" t="str">
        <f t="shared" si="35"/>
        <v>00</v>
      </c>
      <c r="M147" s="242">
        <f t="shared" si="36"/>
        <v>0</v>
      </c>
      <c r="N147" s="242">
        <f t="shared" si="37"/>
        <v>0</v>
      </c>
      <c r="O147" s="242">
        <f t="shared" si="38"/>
        <v>0</v>
      </c>
      <c r="P147" s="242">
        <f t="shared" si="39"/>
        <v>0</v>
      </c>
      <c r="R147" s="242" t="str">
        <f t="shared" si="40"/>
        <v>Les autres classes d'actifs</v>
      </c>
      <c r="S147" s="242" t="str">
        <f t="shared" si="41"/>
        <v>Les autres banques</v>
      </c>
      <c r="AN147" s="242" t="str" cm="1">
        <f t="array" ref="AN147">IFERROR(INDEX($D$1:$D$301,MATCH(0,COUNTIF($AN$1:AN146,$D$1:$D$301),0)),"")</f>
        <v/>
      </c>
      <c r="AO147" s="258" t="e">
        <f t="shared" si="42"/>
        <v>#N/A</v>
      </c>
      <c r="AQ147" s="259" t="str" cm="1">
        <f t="array" ref="AQ147">IFERROR(INDEX($C$1:$C$301,MATCH(0,COUNTIF($AQ$1:AQ146,$C$1:$C$301),0)),"")</f>
        <v/>
      </c>
      <c r="AR147" s="258" t="e">
        <f t="shared" si="43"/>
        <v>#N/A</v>
      </c>
      <c r="AS147" s="258"/>
      <c r="AT147" s="260"/>
      <c r="AU147" s="258"/>
      <c r="AW147" s="242" t="str" cm="1">
        <f t="array" ref="AW147">IFERROR(INDEX('Liste Banque-Enveloppe'!$C$7:$C$206,MATCH(0,COUNTIF(AW$1:AW146,'Liste Banque-Enveloppe'!$C$7:$C$206),0)),"")</f>
        <v/>
      </c>
      <c r="AX147" s="242">
        <f t="shared" si="44"/>
        <v>0</v>
      </c>
      <c r="AY147" s="242">
        <f t="shared" si="45"/>
        <v>201</v>
      </c>
    </row>
    <row r="148" spans="2:55">
      <c r="B148" s="242">
        <f>'Saisie Patrimoine'!B153</f>
        <v>0</v>
      </c>
      <c r="C148" s="242">
        <f t="shared" si="33"/>
        <v>0</v>
      </c>
      <c r="D148" s="242">
        <f t="shared" si="34"/>
        <v>0</v>
      </c>
      <c r="E148" s="242">
        <f>'Saisie Patrimoine'!C153</f>
        <v>0</v>
      </c>
      <c r="G148" s="242">
        <f>'Saisie Patrimoine'!E153</f>
        <v>0</v>
      </c>
      <c r="H148" s="242">
        <f>'Saisie Patrimoine'!F153</f>
        <v>0</v>
      </c>
      <c r="J148" s="242">
        <f>IF(E148=0,0,INDEX('Liste Classe d''actifs'!$A$8:$A$37,MATCH(E148,'Liste Classe d''actifs'!$B$8:$B$37,0)))</f>
        <v>0</v>
      </c>
      <c r="K148" s="242" t="str">
        <f>IF(A148="","",IF(ISERROR(VLOOKUP(B148,'Liste Banque-Enveloppe'!A:D,2,FALSE)),0,VLOOKUP(B148,'Liste Banque-Enveloppe'!A:D,2,FALSE)))</f>
        <v/>
      </c>
      <c r="L148" s="242" t="str">
        <f t="shared" si="35"/>
        <v>00</v>
      </c>
      <c r="M148" s="242">
        <f t="shared" si="36"/>
        <v>0</v>
      </c>
      <c r="N148" s="242">
        <f t="shared" si="37"/>
        <v>0</v>
      </c>
      <c r="O148" s="242">
        <f t="shared" si="38"/>
        <v>0</v>
      </c>
      <c r="P148" s="242">
        <f t="shared" si="39"/>
        <v>0</v>
      </c>
      <c r="R148" s="242" t="str">
        <f t="shared" si="40"/>
        <v>Les autres classes d'actifs</v>
      </c>
      <c r="S148" s="242" t="str">
        <f t="shared" si="41"/>
        <v>Les autres banques</v>
      </c>
      <c r="AN148" s="242" t="str" cm="1">
        <f t="array" ref="AN148">IFERROR(INDEX($D$1:$D$301,MATCH(0,COUNTIF($AN$1:AN147,$D$1:$D$301),0)),"")</f>
        <v/>
      </c>
      <c r="AO148" s="258" t="e">
        <f t="shared" si="42"/>
        <v>#N/A</v>
      </c>
      <c r="AQ148" s="259" t="str" cm="1">
        <f t="array" ref="AQ148">IFERROR(INDEX($C$1:$C$301,MATCH(0,COUNTIF($AQ$1:AQ147,$C$1:$C$301),0)),"")</f>
        <v/>
      </c>
      <c r="AR148" s="258" t="e">
        <f t="shared" si="43"/>
        <v>#N/A</v>
      </c>
      <c r="AS148" s="258"/>
      <c r="AT148" s="260"/>
      <c r="AU148" s="258"/>
      <c r="AW148" s="242" t="str" cm="1">
        <f t="array" ref="AW148">IFERROR(INDEX('Liste Banque-Enveloppe'!$C$7:$C$206,MATCH(0,COUNTIF(AW$1:AW147,'Liste Banque-Enveloppe'!$C$7:$C$206),0)),"")</f>
        <v/>
      </c>
      <c r="AX148" s="242">
        <f t="shared" si="44"/>
        <v>0</v>
      </c>
      <c r="AY148" s="242">
        <f t="shared" si="45"/>
        <v>201</v>
      </c>
    </row>
    <row r="149" spans="2:55">
      <c r="B149" s="242">
        <f>'Saisie Patrimoine'!B154</f>
        <v>0</v>
      </c>
      <c r="C149" s="242">
        <f t="shared" si="33"/>
        <v>0</v>
      </c>
      <c r="D149" s="242">
        <f t="shared" si="34"/>
        <v>0</v>
      </c>
      <c r="E149" s="242">
        <f>'Saisie Patrimoine'!C154</f>
        <v>0</v>
      </c>
      <c r="G149" s="242">
        <f>'Saisie Patrimoine'!E154</f>
        <v>0</v>
      </c>
      <c r="H149" s="242">
        <f>'Saisie Patrimoine'!F154</f>
        <v>0</v>
      </c>
      <c r="J149" s="242">
        <f>IF(E149=0,0,INDEX('Liste Classe d''actifs'!$A$8:$A$37,MATCH(E149,'Liste Classe d''actifs'!$B$8:$B$37,0)))</f>
        <v>0</v>
      </c>
      <c r="K149" s="242" t="str">
        <f>IF(A149="","",IF(ISERROR(VLOOKUP(B149,'Liste Banque-Enveloppe'!A:D,2,FALSE)),0,VLOOKUP(B149,'Liste Banque-Enveloppe'!A:D,2,FALSE)))</f>
        <v/>
      </c>
      <c r="L149" s="242" t="str">
        <f t="shared" si="35"/>
        <v>00</v>
      </c>
      <c r="M149" s="242">
        <f t="shared" si="36"/>
        <v>0</v>
      </c>
      <c r="N149" s="242">
        <f t="shared" si="37"/>
        <v>0</v>
      </c>
      <c r="O149" s="242">
        <f t="shared" si="38"/>
        <v>0</v>
      </c>
      <c r="P149" s="242">
        <f t="shared" si="39"/>
        <v>0</v>
      </c>
      <c r="R149" s="242" t="str">
        <f t="shared" si="40"/>
        <v>Les autres classes d'actifs</v>
      </c>
      <c r="S149" s="242" t="str">
        <f t="shared" si="41"/>
        <v>Les autres banques</v>
      </c>
      <c r="AN149" s="242" t="str" cm="1">
        <f t="array" ref="AN149">IFERROR(INDEX($D$1:$D$301,MATCH(0,COUNTIF($AN$1:AN148,$D$1:$D$301),0)),"")</f>
        <v/>
      </c>
      <c r="AO149" s="258" t="e">
        <f t="shared" si="42"/>
        <v>#N/A</v>
      </c>
      <c r="AQ149" s="259" t="str" cm="1">
        <f t="array" ref="AQ149">IFERROR(INDEX($C$1:$C$301,MATCH(0,COUNTIF($AQ$1:AQ148,$C$1:$C$301),0)),"")</f>
        <v/>
      </c>
      <c r="AR149" s="258" t="e">
        <f t="shared" si="43"/>
        <v>#N/A</v>
      </c>
      <c r="AS149" s="258"/>
      <c r="AT149" s="260"/>
      <c r="AU149" s="258"/>
      <c r="AW149" s="242" t="str" cm="1">
        <f t="array" ref="AW149">IFERROR(INDEX('Liste Banque-Enveloppe'!$C$7:$C$206,MATCH(0,COUNTIF(AW$1:AW148,'Liste Banque-Enveloppe'!$C$7:$C$206),0)),"")</f>
        <v/>
      </c>
      <c r="AX149" s="242">
        <f t="shared" si="44"/>
        <v>0</v>
      </c>
      <c r="AY149" s="242">
        <f t="shared" si="45"/>
        <v>201</v>
      </c>
    </row>
    <row r="150" spans="2:55">
      <c r="B150" s="242">
        <f>'Saisie Patrimoine'!B155</f>
        <v>0</v>
      </c>
      <c r="C150" s="242">
        <f t="shared" si="33"/>
        <v>0</v>
      </c>
      <c r="D150" s="242">
        <f t="shared" si="34"/>
        <v>0</v>
      </c>
      <c r="E150" s="242">
        <f>'Saisie Patrimoine'!C155</f>
        <v>0</v>
      </c>
      <c r="G150" s="242">
        <f>'Saisie Patrimoine'!E155</f>
        <v>0</v>
      </c>
      <c r="H150" s="242">
        <f>'Saisie Patrimoine'!F155</f>
        <v>0</v>
      </c>
      <c r="J150" s="242">
        <f>IF(E150=0,0,INDEX('Liste Classe d''actifs'!$A$8:$A$37,MATCH(E150,'Liste Classe d''actifs'!$B$8:$B$37,0)))</f>
        <v>0</v>
      </c>
      <c r="K150" s="242" t="str">
        <f>IF(A150="","",IF(ISERROR(VLOOKUP(B150,'Liste Banque-Enveloppe'!A:D,2,FALSE)),0,VLOOKUP(B150,'Liste Banque-Enveloppe'!A:D,2,FALSE)))</f>
        <v/>
      </c>
      <c r="L150" s="242" t="str">
        <f t="shared" si="35"/>
        <v>00</v>
      </c>
      <c r="M150" s="242">
        <f t="shared" si="36"/>
        <v>0</v>
      </c>
      <c r="N150" s="242">
        <f t="shared" si="37"/>
        <v>0</v>
      </c>
      <c r="O150" s="242">
        <f t="shared" si="38"/>
        <v>0</v>
      </c>
      <c r="P150" s="242">
        <f t="shared" si="39"/>
        <v>0</v>
      </c>
      <c r="R150" s="242" t="str">
        <f t="shared" si="40"/>
        <v>Les autres classes d'actifs</v>
      </c>
      <c r="S150" s="242" t="str">
        <f t="shared" si="41"/>
        <v>Les autres banques</v>
      </c>
      <c r="AN150" s="242" t="str" cm="1">
        <f t="array" ref="AN150">IFERROR(INDEX($D$1:$D$301,MATCH(0,COUNTIF($AN$1:AN149,$D$1:$D$301),0)),"")</f>
        <v/>
      </c>
      <c r="AO150" s="258" t="e">
        <f t="shared" si="42"/>
        <v>#N/A</v>
      </c>
      <c r="AQ150" s="259" t="str" cm="1">
        <f t="array" ref="AQ150">IFERROR(INDEX($C$1:$C$301,MATCH(0,COUNTIF($AQ$1:AQ149,$C$1:$C$301),0)),"")</f>
        <v/>
      </c>
      <c r="AR150" s="258" t="e">
        <f t="shared" si="43"/>
        <v>#N/A</v>
      </c>
      <c r="AS150" s="258"/>
      <c r="AT150" s="260"/>
      <c r="AU150" s="258"/>
      <c r="AW150" s="242" t="str" cm="1">
        <f t="array" ref="AW150">IFERROR(INDEX('Liste Banque-Enveloppe'!$C$7:$C$206,MATCH(0,COUNTIF(AW$1:AW149,'Liste Banque-Enveloppe'!$C$7:$C$206),0)),"")</f>
        <v/>
      </c>
      <c r="AX150" s="242">
        <f t="shared" si="44"/>
        <v>0</v>
      </c>
      <c r="AY150" s="242">
        <f t="shared" si="45"/>
        <v>201</v>
      </c>
    </row>
    <row r="151" spans="2:55">
      <c r="B151" s="242">
        <f>'Saisie Patrimoine'!B156</f>
        <v>0</v>
      </c>
      <c r="C151" s="242">
        <f t="shared" si="33"/>
        <v>0</v>
      </c>
      <c r="D151" s="242">
        <f t="shared" si="34"/>
        <v>0</v>
      </c>
      <c r="E151" s="242">
        <f>'Saisie Patrimoine'!C156</f>
        <v>0</v>
      </c>
      <c r="G151" s="242">
        <f>'Saisie Patrimoine'!E156</f>
        <v>0</v>
      </c>
      <c r="H151" s="242">
        <f>'Saisie Patrimoine'!F156</f>
        <v>0</v>
      </c>
      <c r="J151" s="242">
        <f>IF(E151=0,0,INDEX('Liste Classe d''actifs'!$A$8:$A$37,MATCH(E151,'Liste Classe d''actifs'!$B$8:$B$37,0)))</f>
        <v>0</v>
      </c>
      <c r="K151" s="242" t="str">
        <f>IF(A151="","",IF(ISERROR(VLOOKUP(B151,'Liste Banque-Enveloppe'!A:D,2,FALSE)),0,VLOOKUP(B151,'Liste Banque-Enveloppe'!A:D,2,FALSE)))</f>
        <v/>
      </c>
      <c r="L151" s="242" t="str">
        <f t="shared" si="35"/>
        <v>00</v>
      </c>
      <c r="M151" s="242">
        <f t="shared" si="36"/>
        <v>0</v>
      </c>
      <c r="N151" s="242">
        <f t="shared" si="37"/>
        <v>0</v>
      </c>
      <c r="O151" s="242">
        <f t="shared" si="38"/>
        <v>0</v>
      </c>
      <c r="P151" s="242">
        <f t="shared" si="39"/>
        <v>0</v>
      </c>
      <c r="R151" s="242" t="str">
        <f t="shared" si="40"/>
        <v>Les autres classes d'actifs</v>
      </c>
      <c r="S151" s="242" t="str">
        <f t="shared" si="41"/>
        <v>Les autres banques</v>
      </c>
      <c r="AN151" s="242" t="str" cm="1">
        <f t="array" ref="AN151">IFERROR(INDEX($D$1:$D$301,MATCH(0,COUNTIF($AN$1:AN150,$D$1:$D$301),0)),"")</f>
        <v/>
      </c>
      <c r="AO151" s="258" t="e">
        <f t="shared" si="42"/>
        <v>#N/A</v>
      </c>
      <c r="AQ151" s="259" t="str" cm="1">
        <f t="array" ref="AQ151">IFERROR(INDEX($C$1:$C$301,MATCH(0,COUNTIF($AQ$1:AQ150,$C$1:$C$301),0)),"")</f>
        <v/>
      </c>
      <c r="AR151" s="258" t="e">
        <f t="shared" si="43"/>
        <v>#N/A</v>
      </c>
      <c r="AS151" s="258"/>
      <c r="AT151" s="260"/>
      <c r="AU151" s="258"/>
      <c r="AW151" s="242" t="str" cm="1">
        <f t="array" ref="AW151">IFERROR(INDEX('Liste Banque-Enveloppe'!$C$7:$C$206,MATCH(0,COUNTIF(AW$1:AW150,'Liste Banque-Enveloppe'!$C$7:$C$206),0)),"")</f>
        <v/>
      </c>
      <c r="AX151" s="242">
        <f t="shared" si="44"/>
        <v>0</v>
      </c>
      <c r="AY151" s="242">
        <f t="shared" si="45"/>
        <v>201</v>
      </c>
    </row>
    <row r="152" spans="2:55">
      <c r="B152" s="242">
        <f>'Saisie Patrimoine'!B157</f>
        <v>0</v>
      </c>
      <c r="C152" s="242">
        <f t="shared" si="33"/>
        <v>0</v>
      </c>
      <c r="D152" s="242">
        <f t="shared" si="34"/>
        <v>0</v>
      </c>
      <c r="E152" s="242">
        <f>'Saisie Patrimoine'!C157</f>
        <v>0</v>
      </c>
      <c r="G152" s="242">
        <f>'Saisie Patrimoine'!E157</f>
        <v>0</v>
      </c>
      <c r="H152" s="242">
        <f>'Saisie Patrimoine'!F157</f>
        <v>0</v>
      </c>
      <c r="J152" s="242">
        <f>IF(E152=0,0,INDEX('Liste Classe d''actifs'!$A$8:$A$37,MATCH(E152,'Liste Classe d''actifs'!$B$8:$B$37,0)))</f>
        <v>0</v>
      </c>
      <c r="K152" s="242" t="str">
        <f>IF(A152="","",IF(ISERROR(VLOOKUP(B152,'Liste Banque-Enveloppe'!A:D,2,FALSE)),0,VLOOKUP(B152,'Liste Banque-Enveloppe'!A:D,2,FALSE)))</f>
        <v/>
      </c>
      <c r="L152" s="242" t="str">
        <f t="shared" si="35"/>
        <v>00</v>
      </c>
      <c r="M152" s="242">
        <f t="shared" si="36"/>
        <v>0</v>
      </c>
      <c r="N152" s="242">
        <f t="shared" si="37"/>
        <v>0</v>
      </c>
      <c r="O152" s="242">
        <f t="shared" si="38"/>
        <v>0</v>
      </c>
      <c r="P152" s="242">
        <f t="shared" si="39"/>
        <v>0</v>
      </c>
      <c r="R152" s="242" t="str">
        <f t="shared" si="40"/>
        <v>Les autres classes d'actifs</v>
      </c>
      <c r="S152" s="242" t="str">
        <f t="shared" si="41"/>
        <v>Les autres banques</v>
      </c>
      <c r="AN152" s="242" t="str" cm="1">
        <f t="array" ref="AN152">IFERROR(INDEX($D$1:$D$301,MATCH(0,COUNTIF($AN$1:AN151,$D$1:$D$301),0)),"")</f>
        <v/>
      </c>
      <c r="AO152" s="258" t="e">
        <f t="shared" si="42"/>
        <v>#N/A</v>
      </c>
      <c r="AQ152" s="259" t="str" cm="1">
        <f t="array" ref="AQ152">IFERROR(INDEX($C$1:$C$301,MATCH(0,COUNTIF($AQ$1:AQ151,$C$1:$C$301),0)),"")</f>
        <v/>
      </c>
      <c r="AR152" s="258" t="e">
        <f t="shared" si="43"/>
        <v>#N/A</v>
      </c>
      <c r="AS152" s="258"/>
      <c r="AT152" s="260"/>
      <c r="AU152" s="258"/>
      <c r="AW152" s="242" t="str" cm="1">
        <f t="array" ref="AW152">IFERROR(INDEX('Liste Banque-Enveloppe'!$C$7:$C$206,MATCH(0,COUNTIF(AW$1:AW151,'Liste Banque-Enveloppe'!$C$7:$C$206),0)),"")</f>
        <v/>
      </c>
      <c r="AX152" s="242">
        <f t="shared" si="44"/>
        <v>0</v>
      </c>
      <c r="AY152" s="242">
        <f t="shared" si="45"/>
        <v>201</v>
      </c>
      <c r="BB152" s="242" t="str" cm="1">
        <f t="array" ref="BB152">IFERROR(INDEX(#REF!,MATCH(0,COUNTIF(BB$2:BB151,#REF!),0)),"")</f>
        <v/>
      </c>
      <c r="BC152" s="245" t="e">
        <f t="shared" ref="BC152" si="46">IF(BB152="",NA(),IF(SUMIF(F:F,BB152,M:M)=0,NA(),SUMIF(F:F,BB152,M:M)))</f>
        <v>#N/A</v>
      </c>
    </row>
    <row r="153" spans="2:55">
      <c r="B153" s="242">
        <f>'Saisie Patrimoine'!B158</f>
        <v>0</v>
      </c>
      <c r="C153" s="242">
        <f t="shared" si="33"/>
        <v>0</v>
      </c>
      <c r="D153" s="242">
        <f t="shared" si="34"/>
        <v>0</v>
      </c>
      <c r="E153" s="242">
        <f>'Saisie Patrimoine'!C158</f>
        <v>0</v>
      </c>
      <c r="G153" s="242">
        <f>'Saisie Patrimoine'!E158</f>
        <v>0</v>
      </c>
      <c r="H153" s="242">
        <f>'Saisie Patrimoine'!F158</f>
        <v>0</v>
      </c>
      <c r="J153" s="242">
        <f>IF(E153=0,0,INDEX('Liste Classe d''actifs'!$A$8:$A$37,MATCH(E153,'Liste Classe d''actifs'!$B$8:$B$37,0)))</f>
        <v>0</v>
      </c>
      <c r="K153" s="242" t="str">
        <f>IF(A153="","",IF(ISERROR(VLOOKUP(B153,'Liste Banque-Enveloppe'!A:D,2,FALSE)),0,VLOOKUP(B153,'Liste Banque-Enveloppe'!A:D,2,FALSE)))</f>
        <v/>
      </c>
      <c r="L153" s="242" t="str">
        <f t="shared" si="35"/>
        <v>00</v>
      </c>
      <c r="M153" s="242">
        <f t="shared" si="36"/>
        <v>0</v>
      </c>
      <c r="N153" s="242">
        <f t="shared" si="37"/>
        <v>0</v>
      </c>
      <c r="O153" s="242">
        <f t="shared" si="38"/>
        <v>0</v>
      </c>
      <c r="P153" s="242">
        <f t="shared" si="39"/>
        <v>0</v>
      </c>
      <c r="R153" s="242" t="str">
        <f t="shared" si="40"/>
        <v>Les autres classes d'actifs</v>
      </c>
      <c r="S153" s="242" t="str">
        <f t="shared" si="41"/>
        <v>Les autres banques</v>
      </c>
      <c r="AN153" s="242" t="str" cm="1">
        <f t="array" ref="AN153">IFERROR(INDEX($D$1:$D$301,MATCH(0,COUNTIF($AN$1:AN152,$D$1:$D$301),0)),"")</f>
        <v/>
      </c>
      <c r="AO153" s="258" t="e">
        <f t="shared" si="42"/>
        <v>#N/A</v>
      </c>
      <c r="AQ153" s="259" t="str" cm="1">
        <f t="array" ref="AQ153">IFERROR(INDEX($C$1:$C$301,MATCH(0,COUNTIF($AQ$1:AQ152,$C$1:$C$301),0)),"")</f>
        <v/>
      </c>
      <c r="AR153" s="258" t="e">
        <f t="shared" si="43"/>
        <v>#N/A</v>
      </c>
      <c r="AS153" s="258"/>
      <c r="AT153" s="260"/>
      <c r="AU153" s="258"/>
      <c r="AW153" s="242" t="str" cm="1">
        <f t="array" ref="AW153">IFERROR(INDEX('Liste Banque-Enveloppe'!$C$7:$C$206,MATCH(0,COUNTIF(AW$1:AW152,'Liste Banque-Enveloppe'!$C$7:$C$206),0)),"")</f>
        <v/>
      </c>
      <c r="AX153" s="242">
        <f t="shared" si="44"/>
        <v>0</v>
      </c>
      <c r="AY153" s="242">
        <f t="shared" si="45"/>
        <v>201</v>
      </c>
    </row>
    <row r="154" spans="2:55">
      <c r="B154" s="242">
        <f>'Saisie Patrimoine'!B159</f>
        <v>0</v>
      </c>
      <c r="C154" s="242">
        <f t="shared" si="33"/>
        <v>0</v>
      </c>
      <c r="D154" s="242">
        <f t="shared" si="34"/>
        <v>0</v>
      </c>
      <c r="E154" s="242">
        <f>'Saisie Patrimoine'!C159</f>
        <v>0</v>
      </c>
      <c r="G154" s="242">
        <f>'Saisie Patrimoine'!E159</f>
        <v>0</v>
      </c>
      <c r="H154" s="242">
        <f>'Saisie Patrimoine'!F159</f>
        <v>0</v>
      </c>
      <c r="J154" s="242">
        <f>IF(E154=0,0,INDEX('Liste Classe d''actifs'!$A$8:$A$37,MATCH(E154,'Liste Classe d''actifs'!$B$8:$B$37,0)))</f>
        <v>0</v>
      </c>
      <c r="K154" s="242" t="str">
        <f>IF(A154="","",IF(ISERROR(VLOOKUP(B154,'Liste Banque-Enveloppe'!A:D,2,FALSE)),0,VLOOKUP(B154,'Liste Banque-Enveloppe'!A:D,2,FALSE)))</f>
        <v/>
      </c>
      <c r="L154" s="242" t="str">
        <f t="shared" si="35"/>
        <v>00</v>
      </c>
      <c r="M154" s="242">
        <f t="shared" si="36"/>
        <v>0</v>
      </c>
      <c r="N154" s="242">
        <f t="shared" si="37"/>
        <v>0</v>
      </c>
      <c r="O154" s="242">
        <f t="shared" si="38"/>
        <v>0</v>
      </c>
      <c r="P154" s="242">
        <f t="shared" si="39"/>
        <v>0</v>
      </c>
      <c r="R154" s="242" t="str">
        <f t="shared" si="40"/>
        <v>Les autres classes d'actifs</v>
      </c>
      <c r="S154" s="242" t="str">
        <f t="shared" si="41"/>
        <v>Les autres banques</v>
      </c>
      <c r="AN154" s="242" t="str" cm="1">
        <f t="array" ref="AN154">IFERROR(INDEX($D$1:$D$301,MATCH(0,COUNTIF($AN$1:AN153,$D$1:$D$301),0)),"")</f>
        <v/>
      </c>
      <c r="AO154" s="258" t="e">
        <f t="shared" si="42"/>
        <v>#N/A</v>
      </c>
      <c r="AQ154" s="259" t="str" cm="1">
        <f t="array" ref="AQ154">IFERROR(INDEX($C$1:$C$301,MATCH(0,COUNTIF($AQ$1:AQ153,$C$1:$C$301),0)),"")</f>
        <v/>
      </c>
      <c r="AR154" s="258" t="e">
        <f t="shared" si="43"/>
        <v>#N/A</v>
      </c>
      <c r="AS154" s="258"/>
      <c r="AT154" s="260"/>
      <c r="AU154" s="258"/>
      <c r="AW154" s="242" t="str" cm="1">
        <f t="array" ref="AW154">IFERROR(INDEX('Liste Banque-Enveloppe'!$C$7:$C$206,MATCH(0,COUNTIF(AW$1:AW153,'Liste Banque-Enveloppe'!$C$7:$C$206),0)),"")</f>
        <v/>
      </c>
      <c r="AX154" s="242">
        <f t="shared" si="44"/>
        <v>0</v>
      </c>
      <c r="AY154" s="242">
        <f t="shared" si="45"/>
        <v>201</v>
      </c>
    </row>
    <row r="155" spans="2:55">
      <c r="B155" s="242">
        <f>'Saisie Patrimoine'!B160</f>
        <v>0</v>
      </c>
      <c r="C155" s="242">
        <f t="shared" si="33"/>
        <v>0</v>
      </c>
      <c r="D155" s="242">
        <f t="shared" si="34"/>
        <v>0</v>
      </c>
      <c r="E155" s="242">
        <f>'Saisie Patrimoine'!C160</f>
        <v>0</v>
      </c>
      <c r="G155" s="242">
        <f>'Saisie Patrimoine'!E160</f>
        <v>0</v>
      </c>
      <c r="H155" s="242">
        <f>'Saisie Patrimoine'!F160</f>
        <v>0</v>
      </c>
      <c r="J155" s="242">
        <f>IF(E155=0,0,INDEX('Liste Classe d''actifs'!$A$8:$A$37,MATCH(E155,'Liste Classe d''actifs'!$B$8:$B$37,0)))</f>
        <v>0</v>
      </c>
      <c r="K155" s="242" t="str">
        <f>IF(A155="","",IF(ISERROR(VLOOKUP(B155,'Liste Banque-Enveloppe'!A:D,2,FALSE)),0,VLOOKUP(B155,'Liste Banque-Enveloppe'!A:D,2,FALSE)))</f>
        <v/>
      </c>
      <c r="L155" s="242" t="str">
        <f t="shared" si="35"/>
        <v>00</v>
      </c>
      <c r="M155" s="242">
        <f t="shared" si="36"/>
        <v>0</v>
      </c>
      <c r="N155" s="242">
        <f t="shared" si="37"/>
        <v>0</v>
      </c>
      <c r="O155" s="242">
        <f t="shared" si="38"/>
        <v>0</v>
      </c>
      <c r="P155" s="242">
        <f t="shared" si="39"/>
        <v>0</v>
      </c>
      <c r="R155" s="242" t="str">
        <f t="shared" si="40"/>
        <v>Les autres classes d'actifs</v>
      </c>
      <c r="S155" s="242" t="str">
        <f t="shared" si="41"/>
        <v>Les autres banques</v>
      </c>
      <c r="AN155" s="242" t="str" cm="1">
        <f t="array" ref="AN155">IFERROR(INDEX($D$1:$D$301,MATCH(0,COUNTIF($AN$1:AN154,$D$1:$D$301),0)),"")</f>
        <v/>
      </c>
      <c r="AO155" s="258" t="e">
        <f t="shared" si="42"/>
        <v>#N/A</v>
      </c>
      <c r="AQ155" s="259" t="str" cm="1">
        <f t="array" ref="AQ155">IFERROR(INDEX($C$1:$C$301,MATCH(0,COUNTIF($AQ$1:AQ154,$C$1:$C$301),0)),"")</f>
        <v/>
      </c>
      <c r="AR155" s="258" t="e">
        <f t="shared" si="43"/>
        <v>#N/A</v>
      </c>
      <c r="AS155" s="258"/>
      <c r="AT155" s="260"/>
      <c r="AU155" s="258"/>
      <c r="AW155" s="242" t="str" cm="1">
        <f t="array" ref="AW155">IFERROR(INDEX('Liste Banque-Enveloppe'!$C$7:$C$206,MATCH(0,COUNTIF(AW$1:AW154,'Liste Banque-Enveloppe'!$C$7:$C$206),0)),"")</f>
        <v/>
      </c>
      <c r="AX155" s="242">
        <f t="shared" si="44"/>
        <v>0</v>
      </c>
      <c r="AY155" s="242">
        <f t="shared" si="45"/>
        <v>201</v>
      </c>
    </row>
    <row r="156" spans="2:55">
      <c r="B156" s="242">
        <f>'Saisie Patrimoine'!B161</f>
        <v>0</v>
      </c>
      <c r="C156" s="242">
        <f t="shared" si="33"/>
        <v>0</v>
      </c>
      <c r="D156" s="242">
        <f t="shared" si="34"/>
        <v>0</v>
      </c>
      <c r="E156" s="242">
        <f>'Saisie Patrimoine'!C161</f>
        <v>0</v>
      </c>
      <c r="G156" s="242">
        <f>'Saisie Patrimoine'!E161</f>
        <v>0</v>
      </c>
      <c r="H156" s="242">
        <f>'Saisie Patrimoine'!F161</f>
        <v>0</v>
      </c>
      <c r="J156" s="242">
        <f>IF(E156=0,0,INDEX('Liste Classe d''actifs'!$A$8:$A$37,MATCH(E156,'Liste Classe d''actifs'!$B$8:$B$37,0)))</f>
        <v>0</v>
      </c>
      <c r="K156" s="242" t="str">
        <f>IF(A156="","",IF(ISERROR(VLOOKUP(B156,'Liste Banque-Enveloppe'!A:D,2,FALSE)),0,VLOOKUP(B156,'Liste Banque-Enveloppe'!A:D,2,FALSE)))</f>
        <v/>
      </c>
      <c r="L156" s="242" t="str">
        <f t="shared" si="35"/>
        <v>00</v>
      </c>
      <c r="M156" s="242">
        <f t="shared" si="36"/>
        <v>0</v>
      </c>
      <c r="N156" s="242">
        <f t="shared" si="37"/>
        <v>0</v>
      </c>
      <c r="O156" s="242">
        <f t="shared" si="38"/>
        <v>0</v>
      </c>
      <c r="P156" s="242">
        <f t="shared" si="39"/>
        <v>0</v>
      </c>
      <c r="R156" s="242" t="str">
        <f t="shared" si="40"/>
        <v>Les autres classes d'actifs</v>
      </c>
      <c r="S156" s="242" t="str">
        <f t="shared" si="41"/>
        <v>Les autres banques</v>
      </c>
      <c r="AN156" s="242" t="str" cm="1">
        <f t="array" ref="AN156">IFERROR(INDEX($D$1:$D$301,MATCH(0,COUNTIF($AN$1:AN155,$D$1:$D$301),0)),"")</f>
        <v/>
      </c>
      <c r="AO156" s="258" t="e">
        <f t="shared" si="42"/>
        <v>#N/A</v>
      </c>
      <c r="AQ156" s="259" t="str" cm="1">
        <f t="array" ref="AQ156">IFERROR(INDEX($C$1:$C$301,MATCH(0,COUNTIF($AQ$1:AQ155,$C$1:$C$301),0)),"")</f>
        <v/>
      </c>
      <c r="AR156" s="258" t="e">
        <f t="shared" si="43"/>
        <v>#N/A</v>
      </c>
      <c r="AS156" s="258"/>
      <c r="AT156" s="260"/>
      <c r="AU156" s="258"/>
      <c r="AW156" s="242" t="str" cm="1">
        <f t="array" ref="AW156">IFERROR(INDEX('Liste Banque-Enveloppe'!$C$7:$C$206,MATCH(0,COUNTIF(AW$1:AW155,'Liste Banque-Enveloppe'!$C$7:$C$206),0)),"")</f>
        <v/>
      </c>
      <c r="AX156" s="242">
        <f t="shared" si="44"/>
        <v>0</v>
      </c>
      <c r="AY156" s="242">
        <f t="shared" si="45"/>
        <v>201</v>
      </c>
    </row>
    <row r="157" spans="2:55">
      <c r="B157" s="242">
        <f>'Saisie Patrimoine'!B162</f>
        <v>0</v>
      </c>
      <c r="C157" s="242">
        <f t="shared" si="33"/>
        <v>0</v>
      </c>
      <c r="D157" s="242">
        <f t="shared" si="34"/>
        <v>0</v>
      </c>
      <c r="E157" s="242">
        <f>'Saisie Patrimoine'!C162</f>
        <v>0</v>
      </c>
      <c r="G157" s="242">
        <f>'Saisie Patrimoine'!E162</f>
        <v>0</v>
      </c>
      <c r="H157" s="242">
        <f>'Saisie Patrimoine'!F162</f>
        <v>0</v>
      </c>
      <c r="J157" s="242">
        <f>IF(E157=0,0,INDEX('Liste Classe d''actifs'!$A$8:$A$37,MATCH(E157,'Liste Classe d''actifs'!$B$8:$B$37,0)))</f>
        <v>0</v>
      </c>
      <c r="K157" s="242" t="str">
        <f>IF(A157="","",IF(ISERROR(VLOOKUP(B157,'Liste Banque-Enveloppe'!A:D,2,FALSE)),0,VLOOKUP(B157,'Liste Banque-Enveloppe'!A:D,2,FALSE)))</f>
        <v/>
      </c>
      <c r="L157" s="242" t="str">
        <f t="shared" si="35"/>
        <v>00</v>
      </c>
      <c r="M157" s="242">
        <f t="shared" si="36"/>
        <v>0</v>
      </c>
      <c r="N157" s="242">
        <f t="shared" si="37"/>
        <v>0</v>
      </c>
      <c r="O157" s="242">
        <f t="shared" si="38"/>
        <v>0</v>
      </c>
      <c r="P157" s="242">
        <f t="shared" si="39"/>
        <v>0</v>
      </c>
      <c r="R157" s="242" t="str">
        <f t="shared" si="40"/>
        <v>Les autres classes d'actifs</v>
      </c>
      <c r="S157" s="242" t="str">
        <f t="shared" si="41"/>
        <v>Les autres banques</v>
      </c>
      <c r="AN157" s="242" t="str" cm="1">
        <f t="array" ref="AN157">IFERROR(INDEX($D$1:$D$301,MATCH(0,COUNTIF($AN$1:AN156,$D$1:$D$301),0)),"")</f>
        <v/>
      </c>
      <c r="AO157" s="258" t="e">
        <f t="shared" si="42"/>
        <v>#N/A</v>
      </c>
      <c r="AQ157" s="259" t="str" cm="1">
        <f t="array" ref="AQ157">IFERROR(INDEX($C$1:$C$301,MATCH(0,COUNTIF($AQ$1:AQ156,$C$1:$C$301),0)),"")</f>
        <v/>
      </c>
      <c r="AR157" s="258" t="e">
        <f t="shared" si="43"/>
        <v>#N/A</v>
      </c>
      <c r="AS157" s="258"/>
      <c r="AT157" s="260"/>
      <c r="AU157" s="258"/>
      <c r="AW157" s="242" t="str" cm="1">
        <f t="array" ref="AW157">IFERROR(INDEX('Liste Banque-Enveloppe'!$C$7:$C$206,MATCH(0,COUNTIF(AW$1:AW156,'Liste Banque-Enveloppe'!$C$7:$C$206),0)),"")</f>
        <v/>
      </c>
      <c r="AX157" s="242">
        <f t="shared" si="44"/>
        <v>0</v>
      </c>
      <c r="AY157" s="242">
        <f t="shared" si="45"/>
        <v>201</v>
      </c>
    </row>
    <row r="158" spans="2:55">
      <c r="B158" s="242">
        <f>'Saisie Patrimoine'!B163</f>
        <v>0</v>
      </c>
      <c r="C158" s="242">
        <f t="shared" si="33"/>
        <v>0</v>
      </c>
      <c r="D158" s="242">
        <f t="shared" si="34"/>
        <v>0</v>
      </c>
      <c r="E158" s="242">
        <f>'Saisie Patrimoine'!C163</f>
        <v>0</v>
      </c>
      <c r="G158" s="242">
        <f>'Saisie Patrimoine'!E163</f>
        <v>0</v>
      </c>
      <c r="H158" s="242">
        <f>'Saisie Patrimoine'!F163</f>
        <v>0</v>
      </c>
      <c r="J158" s="242">
        <f>IF(E158=0,0,INDEX('Liste Classe d''actifs'!$A$8:$A$37,MATCH(E158,'Liste Classe d''actifs'!$B$8:$B$37,0)))</f>
        <v>0</v>
      </c>
      <c r="K158" s="242" t="str">
        <f>IF(A158="","",IF(ISERROR(VLOOKUP(B158,'Liste Banque-Enveloppe'!A:D,2,FALSE)),0,VLOOKUP(B158,'Liste Banque-Enveloppe'!A:D,2,FALSE)))</f>
        <v/>
      </c>
      <c r="L158" s="242" t="str">
        <f t="shared" si="35"/>
        <v>00</v>
      </c>
      <c r="M158" s="242">
        <f t="shared" si="36"/>
        <v>0</v>
      </c>
      <c r="N158" s="242">
        <f t="shared" si="37"/>
        <v>0</v>
      </c>
      <c r="O158" s="242">
        <f t="shared" si="38"/>
        <v>0</v>
      </c>
      <c r="P158" s="242">
        <f t="shared" si="39"/>
        <v>0</v>
      </c>
      <c r="R158" s="242" t="str">
        <f t="shared" si="40"/>
        <v>Les autres classes d'actifs</v>
      </c>
      <c r="S158" s="242" t="str">
        <f t="shared" si="41"/>
        <v>Les autres banques</v>
      </c>
      <c r="AN158" s="242" t="str" cm="1">
        <f t="array" ref="AN158">IFERROR(INDEX($D$1:$D$301,MATCH(0,COUNTIF($AN$1:AN157,$D$1:$D$301),0)),"")</f>
        <v/>
      </c>
      <c r="AO158" s="258" t="e">
        <f t="shared" si="42"/>
        <v>#N/A</v>
      </c>
      <c r="AQ158" s="259" t="str" cm="1">
        <f t="array" ref="AQ158">IFERROR(INDEX($C$1:$C$301,MATCH(0,COUNTIF($AQ$1:AQ157,$C$1:$C$301),0)),"")</f>
        <v/>
      </c>
      <c r="AR158" s="258" t="e">
        <f t="shared" si="43"/>
        <v>#N/A</v>
      </c>
      <c r="AS158" s="258"/>
      <c r="AT158" s="260"/>
      <c r="AU158" s="258"/>
      <c r="AW158" s="242" t="str" cm="1">
        <f t="array" ref="AW158">IFERROR(INDEX('Liste Banque-Enveloppe'!$C$7:$C$206,MATCH(0,COUNTIF(AW$1:AW157,'Liste Banque-Enveloppe'!$C$7:$C$206),0)),"")</f>
        <v/>
      </c>
      <c r="AX158" s="242">
        <f t="shared" si="44"/>
        <v>0</v>
      </c>
      <c r="AY158" s="242">
        <f t="shared" si="45"/>
        <v>201</v>
      </c>
    </row>
    <row r="159" spans="2:55">
      <c r="B159" s="242">
        <f>'Saisie Patrimoine'!B164</f>
        <v>0</v>
      </c>
      <c r="C159" s="242">
        <f t="shared" si="33"/>
        <v>0</v>
      </c>
      <c r="D159" s="242">
        <f t="shared" si="34"/>
        <v>0</v>
      </c>
      <c r="E159" s="242">
        <f>'Saisie Patrimoine'!C164</f>
        <v>0</v>
      </c>
      <c r="G159" s="242">
        <f>'Saisie Patrimoine'!E164</f>
        <v>0</v>
      </c>
      <c r="H159" s="242">
        <f>'Saisie Patrimoine'!F164</f>
        <v>0</v>
      </c>
      <c r="J159" s="242">
        <f>IF(E159=0,0,INDEX('Liste Classe d''actifs'!$A$8:$A$37,MATCH(E159,'Liste Classe d''actifs'!$B$8:$B$37,0)))</f>
        <v>0</v>
      </c>
      <c r="K159" s="242" t="str">
        <f>IF(A159="","",IF(ISERROR(VLOOKUP(B159,'Liste Banque-Enveloppe'!A:D,2,FALSE)),0,VLOOKUP(B159,'Liste Banque-Enveloppe'!A:D,2,FALSE)))</f>
        <v/>
      </c>
      <c r="L159" s="242" t="str">
        <f t="shared" si="35"/>
        <v>00</v>
      </c>
      <c r="M159" s="242">
        <f t="shared" si="36"/>
        <v>0</v>
      </c>
      <c r="N159" s="242">
        <f t="shared" si="37"/>
        <v>0</v>
      </c>
      <c r="O159" s="242">
        <f t="shared" si="38"/>
        <v>0</v>
      </c>
      <c r="P159" s="242">
        <f t="shared" si="39"/>
        <v>0</v>
      </c>
      <c r="R159" s="242" t="str">
        <f t="shared" si="40"/>
        <v>Les autres classes d'actifs</v>
      </c>
      <c r="S159" s="242" t="str">
        <f t="shared" si="41"/>
        <v>Les autres banques</v>
      </c>
      <c r="AN159" s="242" t="str" cm="1">
        <f t="array" ref="AN159">IFERROR(INDEX($D$1:$D$301,MATCH(0,COUNTIF($AN$1:AN158,$D$1:$D$301),0)),"")</f>
        <v/>
      </c>
      <c r="AO159" s="258" t="e">
        <f t="shared" si="42"/>
        <v>#N/A</v>
      </c>
      <c r="AQ159" s="259" t="str" cm="1">
        <f t="array" ref="AQ159">IFERROR(INDEX($C$1:$C$301,MATCH(0,COUNTIF($AQ$1:AQ158,$C$1:$C$301),0)),"")</f>
        <v/>
      </c>
      <c r="AR159" s="258" t="e">
        <f t="shared" si="43"/>
        <v>#N/A</v>
      </c>
      <c r="AS159" s="258"/>
      <c r="AT159" s="260"/>
      <c r="AU159" s="258"/>
      <c r="AW159" s="242" t="str" cm="1">
        <f t="array" ref="AW159">IFERROR(INDEX('Liste Banque-Enveloppe'!$C$7:$C$206,MATCH(0,COUNTIF(AW$1:AW158,'Liste Banque-Enveloppe'!$C$7:$C$206),0)),"")</f>
        <v/>
      </c>
      <c r="AX159" s="242">
        <f t="shared" si="44"/>
        <v>0</v>
      </c>
      <c r="AY159" s="242">
        <f t="shared" si="45"/>
        <v>201</v>
      </c>
    </row>
    <row r="160" spans="2:55">
      <c r="B160" s="242">
        <f>'Saisie Patrimoine'!B165</f>
        <v>0</v>
      </c>
      <c r="C160" s="242">
        <f t="shared" si="33"/>
        <v>0</v>
      </c>
      <c r="D160" s="242">
        <f t="shared" si="34"/>
        <v>0</v>
      </c>
      <c r="E160" s="242">
        <f>'Saisie Patrimoine'!C165</f>
        <v>0</v>
      </c>
      <c r="G160" s="242">
        <f>'Saisie Patrimoine'!E165</f>
        <v>0</v>
      </c>
      <c r="H160" s="242">
        <f>'Saisie Patrimoine'!F165</f>
        <v>0</v>
      </c>
      <c r="J160" s="242">
        <f>IF(E160=0,0,INDEX('Liste Classe d''actifs'!$A$8:$A$37,MATCH(E160,'Liste Classe d''actifs'!$B$8:$B$37,0)))</f>
        <v>0</v>
      </c>
      <c r="K160" s="242" t="str">
        <f>IF(A160="","",IF(ISERROR(VLOOKUP(B160,'Liste Banque-Enveloppe'!A:D,2,FALSE)),0,VLOOKUP(B160,'Liste Banque-Enveloppe'!A:D,2,FALSE)))</f>
        <v/>
      </c>
      <c r="L160" s="242" t="str">
        <f t="shared" si="35"/>
        <v>00</v>
      </c>
      <c r="M160" s="242">
        <f t="shared" si="36"/>
        <v>0</v>
      </c>
      <c r="N160" s="242">
        <f t="shared" si="37"/>
        <v>0</v>
      </c>
      <c r="O160" s="242">
        <f t="shared" si="38"/>
        <v>0</v>
      </c>
      <c r="P160" s="242">
        <f t="shared" si="39"/>
        <v>0</v>
      </c>
      <c r="R160" s="242" t="str">
        <f t="shared" si="40"/>
        <v>Les autres classes d'actifs</v>
      </c>
      <c r="S160" s="242" t="str">
        <f t="shared" si="41"/>
        <v>Les autres banques</v>
      </c>
      <c r="AN160" s="242" t="str" cm="1">
        <f t="array" ref="AN160">IFERROR(INDEX($D$1:$D$301,MATCH(0,COUNTIF($AN$1:AN159,$D$1:$D$301),0)),"")</f>
        <v/>
      </c>
      <c r="AO160" s="258" t="e">
        <f t="shared" si="42"/>
        <v>#N/A</v>
      </c>
      <c r="AQ160" s="259" t="str" cm="1">
        <f t="array" ref="AQ160">IFERROR(INDEX($C$1:$C$301,MATCH(0,COUNTIF($AQ$1:AQ159,$C$1:$C$301),0)),"")</f>
        <v/>
      </c>
      <c r="AR160" s="258" t="e">
        <f t="shared" si="43"/>
        <v>#N/A</v>
      </c>
      <c r="AS160" s="258"/>
      <c r="AT160" s="260"/>
      <c r="AU160" s="258"/>
      <c r="AW160" s="242" t="str" cm="1">
        <f t="array" ref="AW160">IFERROR(INDEX('Liste Banque-Enveloppe'!$C$7:$C$206,MATCH(0,COUNTIF(AW$1:AW159,'Liste Banque-Enveloppe'!$C$7:$C$206),0)),"")</f>
        <v/>
      </c>
      <c r="AX160" s="242">
        <f t="shared" si="44"/>
        <v>0</v>
      </c>
      <c r="AY160" s="242">
        <f t="shared" si="45"/>
        <v>201</v>
      </c>
    </row>
    <row r="161" spans="2:51">
      <c r="B161" s="242">
        <f>'Saisie Patrimoine'!B166</f>
        <v>0</v>
      </c>
      <c r="C161" s="242">
        <f t="shared" si="33"/>
        <v>0</v>
      </c>
      <c r="D161" s="242">
        <f t="shared" si="34"/>
        <v>0</v>
      </c>
      <c r="E161" s="242">
        <f>'Saisie Patrimoine'!C166</f>
        <v>0</v>
      </c>
      <c r="G161" s="242">
        <f>'Saisie Patrimoine'!E166</f>
        <v>0</v>
      </c>
      <c r="H161" s="242">
        <f>'Saisie Patrimoine'!F166</f>
        <v>0</v>
      </c>
      <c r="J161" s="242">
        <f>IF(E161=0,0,INDEX('Liste Classe d''actifs'!$A$8:$A$37,MATCH(E161,'Liste Classe d''actifs'!$B$8:$B$37,0)))</f>
        <v>0</v>
      </c>
      <c r="K161" s="242" t="str">
        <f>IF(A161="","",IF(ISERROR(VLOOKUP(B161,'Liste Banque-Enveloppe'!A:D,2,FALSE)),0,VLOOKUP(B161,'Liste Banque-Enveloppe'!A:D,2,FALSE)))</f>
        <v/>
      </c>
      <c r="L161" s="242" t="str">
        <f t="shared" si="35"/>
        <v>00</v>
      </c>
      <c r="M161" s="242">
        <f t="shared" si="36"/>
        <v>0</v>
      </c>
      <c r="N161" s="242">
        <f t="shared" si="37"/>
        <v>0</v>
      </c>
      <c r="O161" s="242">
        <f t="shared" si="38"/>
        <v>0</v>
      </c>
      <c r="P161" s="242">
        <f t="shared" si="39"/>
        <v>0</v>
      </c>
      <c r="R161" s="242" t="str">
        <f t="shared" si="40"/>
        <v>Les autres classes d'actifs</v>
      </c>
      <c r="S161" s="242" t="str">
        <f t="shared" si="41"/>
        <v>Les autres banques</v>
      </c>
      <c r="AN161" s="242" t="str" cm="1">
        <f t="array" ref="AN161">IFERROR(INDEX($D$1:$D$301,MATCH(0,COUNTIF($AN$1:AN160,$D$1:$D$301),0)),"")</f>
        <v/>
      </c>
      <c r="AO161" s="258" t="e">
        <f t="shared" si="42"/>
        <v>#N/A</v>
      </c>
      <c r="AQ161" s="259" t="str" cm="1">
        <f t="array" ref="AQ161">IFERROR(INDEX($C$1:$C$301,MATCH(0,COUNTIF($AQ$1:AQ160,$C$1:$C$301),0)),"")</f>
        <v/>
      </c>
      <c r="AR161" s="258" t="e">
        <f t="shared" si="43"/>
        <v>#N/A</v>
      </c>
      <c r="AS161" s="258"/>
      <c r="AT161" s="260"/>
      <c r="AU161" s="258"/>
      <c r="AW161" s="242" t="str" cm="1">
        <f t="array" ref="AW161">IFERROR(INDEX('Liste Banque-Enveloppe'!$C$7:$C$206,MATCH(0,COUNTIF(AW$1:AW160,'Liste Banque-Enveloppe'!$C$7:$C$206),0)),"")</f>
        <v/>
      </c>
      <c r="AX161" s="242">
        <f t="shared" si="44"/>
        <v>0</v>
      </c>
      <c r="AY161" s="242">
        <f t="shared" si="45"/>
        <v>201</v>
      </c>
    </row>
    <row r="162" spans="2:51">
      <c r="B162" s="242">
        <f>'Saisie Patrimoine'!B167</f>
        <v>0</v>
      </c>
      <c r="C162" s="242">
        <f t="shared" si="33"/>
        <v>0</v>
      </c>
      <c r="D162" s="242">
        <f t="shared" si="34"/>
        <v>0</v>
      </c>
      <c r="E162" s="242">
        <f>'Saisie Patrimoine'!C167</f>
        <v>0</v>
      </c>
      <c r="G162" s="242">
        <f>'Saisie Patrimoine'!E167</f>
        <v>0</v>
      </c>
      <c r="H162" s="242">
        <f>'Saisie Patrimoine'!F167</f>
        <v>0</v>
      </c>
      <c r="J162" s="242">
        <f>IF(E162=0,0,INDEX('Liste Classe d''actifs'!$A$8:$A$37,MATCH(E162,'Liste Classe d''actifs'!$B$8:$B$37,0)))</f>
        <v>0</v>
      </c>
      <c r="K162" s="242" t="str">
        <f>IF(A162="","",IF(ISERROR(VLOOKUP(B162,'Liste Banque-Enveloppe'!A:D,2,FALSE)),0,VLOOKUP(B162,'Liste Banque-Enveloppe'!A:D,2,FALSE)))</f>
        <v/>
      </c>
      <c r="L162" s="242" t="str">
        <f t="shared" si="35"/>
        <v>00</v>
      </c>
      <c r="M162" s="242">
        <f t="shared" si="36"/>
        <v>0</v>
      </c>
      <c r="N162" s="242">
        <f t="shared" si="37"/>
        <v>0</v>
      </c>
      <c r="O162" s="242">
        <f t="shared" si="38"/>
        <v>0</v>
      </c>
      <c r="P162" s="242">
        <f t="shared" si="39"/>
        <v>0</v>
      </c>
      <c r="R162" s="242" t="str">
        <f t="shared" si="40"/>
        <v>Les autres classes d'actifs</v>
      </c>
      <c r="S162" s="242" t="str">
        <f t="shared" si="41"/>
        <v>Les autres banques</v>
      </c>
      <c r="AN162" s="242" t="str" cm="1">
        <f t="array" ref="AN162">IFERROR(INDEX($D$1:$D$301,MATCH(0,COUNTIF($AN$1:AN161,$D$1:$D$301),0)),"")</f>
        <v/>
      </c>
      <c r="AO162" s="258" t="e">
        <f t="shared" si="42"/>
        <v>#N/A</v>
      </c>
      <c r="AQ162" s="259" t="str" cm="1">
        <f t="array" ref="AQ162">IFERROR(INDEX($C$1:$C$301,MATCH(0,COUNTIF($AQ$1:AQ161,$C$1:$C$301),0)),"")</f>
        <v/>
      </c>
      <c r="AR162" s="258" t="e">
        <f t="shared" si="43"/>
        <v>#N/A</v>
      </c>
      <c r="AS162" s="258"/>
      <c r="AT162" s="260"/>
      <c r="AU162" s="258"/>
      <c r="AW162" s="242" t="str" cm="1">
        <f t="array" ref="AW162">IFERROR(INDEX('Liste Banque-Enveloppe'!$C$7:$C$206,MATCH(0,COUNTIF(AW$1:AW161,'Liste Banque-Enveloppe'!$C$7:$C$206),0)),"")</f>
        <v/>
      </c>
      <c r="AX162" s="242">
        <f t="shared" si="44"/>
        <v>0</v>
      </c>
      <c r="AY162" s="242">
        <f t="shared" si="45"/>
        <v>201</v>
      </c>
    </row>
    <row r="163" spans="2:51">
      <c r="B163" s="242">
        <f>'Saisie Patrimoine'!B168</f>
        <v>0</v>
      </c>
      <c r="C163" s="242">
        <f t="shared" si="33"/>
        <v>0</v>
      </c>
      <c r="D163" s="242">
        <f t="shared" si="34"/>
        <v>0</v>
      </c>
      <c r="E163" s="242">
        <f>'Saisie Patrimoine'!C168</f>
        <v>0</v>
      </c>
      <c r="G163" s="242">
        <f>'Saisie Patrimoine'!E168</f>
        <v>0</v>
      </c>
      <c r="H163" s="242">
        <f>'Saisie Patrimoine'!F168</f>
        <v>0</v>
      </c>
      <c r="J163" s="242">
        <f>IF(E163=0,0,INDEX('Liste Classe d''actifs'!$A$8:$A$37,MATCH(E163,'Liste Classe d''actifs'!$B$8:$B$37,0)))</f>
        <v>0</v>
      </c>
      <c r="K163" s="242" t="str">
        <f>IF(A163="","",IF(ISERROR(VLOOKUP(B163,'Liste Banque-Enveloppe'!A:D,2,FALSE)),0,VLOOKUP(B163,'Liste Banque-Enveloppe'!A:D,2,FALSE)))</f>
        <v/>
      </c>
      <c r="L163" s="242" t="str">
        <f t="shared" si="35"/>
        <v>00</v>
      </c>
      <c r="M163" s="242">
        <f t="shared" si="36"/>
        <v>0</v>
      </c>
      <c r="N163" s="242">
        <f t="shared" si="37"/>
        <v>0</v>
      </c>
      <c r="O163" s="242">
        <f t="shared" si="38"/>
        <v>0</v>
      </c>
      <c r="P163" s="242">
        <f t="shared" si="39"/>
        <v>0</v>
      </c>
      <c r="R163" s="242" t="str">
        <f t="shared" si="40"/>
        <v>Les autres classes d'actifs</v>
      </c>
      <c r="S163" s="242" t="str">
        <f t="shared" si="41"/>
        <v>Les autres banques</v>
      </c>
      <c r="AN163" s="242" t="str" cm="1">
        <f t="array" ref="AN163">IFERROR(INDEX($D$1:$D$301,MATCH(0,COUNTIF($AN$1:AN162,$D$1:$D$301),0)),"")</f>
        <v/>
      </c>
      <c r="AO163" s="258" t="e">
        <f t="shared" si="42"/>
        <v>#N/A</v>
      </c>
      <c r="AQ163" s="259" t="str" cm="1">
        <f t="array" ref="AQ163">IFERROR(INDEX($C$1:$C$301,MATCH(0,COUNTIF($AQ$1:AQ162,$C$1:$C$301),0)),"")</f>
        <v/>
      </c>
      <c r="AR163" s="258" t="e">
        <f t="shared" si="43"/>
        <v>#N/A</v>
      </c>
      <c r="AS163" s="258"/>
      <c r="AT163" s="260"/>
      <c r="AU163" s="258"/>
      <c r="AW163" s="242" t="str" cm="1">
        <f t="array" ref="AW163">IFERROR(INDEX('Liste Banque-Enveloppe'!$C$7:$C$206,MATCH(0,COUNTIF(AW$1:AW162,'Liste Banque-Enveloppe'!$C$7:$C$206),0)),"")</f>
        <v/>
      </c>
      <c r="AX163" s="242">
        <f t="shared" si="44"/>
        <v>0</v>
      </c>
      <c r="AY163" s="242">
        <f t="shared" si="45"/>
        <v>201</v>
      </c>
    </row>
    <row r="164" spans="2:51">
      <c r="B164" s="242">
        <f>'Saisie Patrimoine'!B169</f>
        <v>0</v>
      </c>
      <c r="C164" s="242">
        <f t="shared" si="33"/>
        <v>0</v>
      </c>
      <c r="D164" s="242">
        <f t="shared" si="34"/>
        <v>0</v>
      </c>
      <c r="E164" s="242">
        <f>'Saisie Patrimoine'!C169</f>
        <v>0</v>
      </c>
      <c r="G164" s="242">
        <f>'Saisie Patrimoine'!E169</f>
        <v>0</v>
      </c>
      <c r="H164" s="242">
        <f>'Saisie Patrimoine'!F169</f>
        <v>0</v>
      </c>
      <c r="J164" s="242">
        <f>IF(E164=0,0,INDEX('Liste Classe d''actifs'!$A$8:$A$37,MATCH(E164,'Liste Classe d''actifs'!$B$8:$B$37,0)))</f>
        <v>0</v>
      </c>
      <c r="K164" s="242" t="str">
        <f>IF(A164="","",IF(ISERROR(VLOOKUP(B164,'Liste Banque-Enveloppe'!A:D,2,FALSE)),0,VLOOKUP(B164,'Liste Banque-Enveloppe'!A:D,2,FALSE)))</f>
        <v/>
      </c>
      <c r="L164" s="242" t="str">
        <f t="shared" si="35"/>
        <v>00</v>
      </c>
      <c r="M164" s="242">
        <f t="shared" si="36"/>
        <v>0</v>
      </c>
      <c r="N164" s="242">
        <f t="shared" si="37"/>
        <v>0</v>
      </c>
      <c r="O164" s="242">
        <f t="shared" si="38"/>
        <v>0</v>
      </c>
      <c r="P164" s="242">
        <f t="shared" si="39"/>
        <v>0</v>
      </c>
      <c r="R164" s="242" t="str">
        <f t="shared" si="40"/>
        <v>Les autres classes d'actifs</v>
      </c>
      <c r="S164" s="242" t="str">
        <f t="shared" si="41"/>
        <v>Les autres banques</v>
      </c>
      <c r="AN164" s="242" t="str" cm="1">
        <f t="array" ref="AN164">IFERROR(INDEX($D$1:$D$301,MATCH(0,COUNTIF($AN$1:AN163,$D$1:$D$301),0)),"")</f>
        <v/>
      </c>
      <c r="AO164" s="258" t="e">
        <f t="shared" si="42"/>
        <v>#N/A</v>
      </c>
      <c r="AQ164" s="259" t="str" cm="1">
        <f t="array" ref="AQ164">IFERROR(INDEX($C$1:$C$301,MATCH(0,COUNTIF($AQ$1:AQ163,$C$1:$C$301),0)),"")</f>
        <v/>
      </c>
      <c r="AR164" s="258" t="e">
        <f t="shared" si="43"/>
        <v>#N/A</v>
      </c>
      <c r="AS164" s="258"/>
      <c r="AT164" s="260"/>
      <c r="AU164" s="258"/>
      <c r="AW164" s="242" t="str" cm="1">
        <f t="array" ref="AW164">IFERROR(INDEX('Liste Banque-Enveloppe'!$C$7:$C$206,MATCH(0,COUNTIF(AW$1:AW163,'Liste Banque-Enveloppe'!$C$7:$C$206),0)),"")</f>
        <v/>
      </c>
      <c r="AX164" s="242">
        <f t="shared" si="44"/>
        <v>0</v>
      </c>
      <c r="AY164" s="242">
        <f t="shared" si="45"/>
        <v>201</v>
      </c>
    </row>
    <row r="165" spans="2:51">
      <c r="B165" s="242">
        <f>'Saisie Patrimoine'!B170</f>
        <v>0</v>
      </c>
      <c r="C165" s="242">
        <f t="shared" si="33"/>
        <v>0</v>
      </c>
      <c r="D165" s="242">
        <f t="shared" si="34"/>
        <v>0</v>
      </c>
      <c r="E165" s="242">
        <f>'Saisie Patrimoine'!C170</f>
        <v>0</v>
      </c>
      <c r="G165" s="242">
        <f>'Saisie Patrimoine'!E170</f>
        <v>0</v>
      </c>
      <c r="H165" s="242">
        <f>'Saisie Patrimoine'!F170</f>
        <v>0</v>
      </c>
      <c r="J165" s="242">
        <f>IF(E165=0,0,INDEX('Liste Classe d''actifs'!$A$8:$A$37,MATCH(E165,'Liste Classe d''actifs'!$B$8:$B$37,0)))</f>
        <v>0</v>
      </c>
      <c r="K165" s="242" t="str">
        <f>IF(A165="","",IF(ISERROR(VLOOKUP(B165,'Liste Banque-Enveloppe'!A:D,2,FALSE)),0,VLOOKUP(B165,'Liste Banque-Enveloppe'!A:D,2,FALSE)))</f>
        <v/>
      </c>
      <c r="L165" s="242" t="str">
        <f t="shared" si="35"/>
        <v>00</v>
      </c>
      <c r="M165" s="242">
        <f t="shared" si="36"/>
        <v>0</v>
      </c>
      <c r="N165" s="242">
        <f t="shared" si="37"/>
        <v>0</v>
      </c>
      <c r="O165" s="242">
        <f t="shared" si="38"/>
        <v>0</v>
      </c>
      <c r="P165" s="242">
        <f t="shared" si="39"/>
        <v>0</v>
      </c>
      <c r="R165" s="242" t="str">
        <f t="shared" si="40"/>
        <v>Les autres classes d'actifs</v>
      </c>
      <c r="S165" s="242" t="str">
        <f t="shared" si="41"/>
        <v>Les autres banques</v>
      </c>
      <c r="AN165" s="242" t="str" cm="1">
        <f t="array" ref="AN165">IFERROR(INDEX($D$1:$D$301,MATCH(0,COUNTIF($AN$1:AN164,$D$1:$D$301),0)),"")</f>
        <v/>
      </c>
      <c r="AO165" s="258" t="e">
        <f t="shared" si="42"/>
        <v>#N/A</v>
      </c>
      <c r="AQ165" s="259" t="str" cm="1">
        <f t="array" ref="AQ165">IFERROR(INDEX($C$1:$C$301,MATCH(0,COUNTIF($AQ$1:AQ164,$C$1:$C$301),0)),"")</f>
        <v/>
      </c>
      <c r="AR165" s="258" t="e">
        <f t="shared" si="43"/>
        <v>#N/A</v>
      </c>
      <c r="AS165" s="258"/>
      <c r="AT165" s="260"/>
      <c r="AU165" s="258"/>
      <c r="AW165" s="242" t="str" cm="1">
        <f t="array" ref="AW165">IFERROR(INDEX('Liste Banque-Enveloppe'!$C$7:$C$206,MATCH(0,COUNTIF(AW$1:AW164,'Liste Banque-Enveloppe'!$C$7:$C$206),0)),"")</f>
        <v/>
      </c>
      <c r="AX165" s="242">
        <f t="shared" si="44"/>
        <v>0</v>
      </c>
      <c r="AY165" s="242">
        <f t="shared" si="45"/>
        <v>201</v>
      </c>
    </row>
    <row r="166" spans="2:51">
      <c r="B166" s="242">
        <f>'Saisie Patrimoine'!B171</f>
        <v>0</v>
      </c>
      <c r="C166" s="242">
        <f t="shared" si="33"/>
        <v>0</v>
      </c>
      <c r="D166" s="242">
        <f t="shared" si="34"/>
        <v>0</v>
      </c>
      <c r="E166" s="242">
        <f>'Saisie Patrimoine'!C171</f>
        <v>0</v>
      </c>
      <c r="G166" s="242">
        <f>'Saisie Patrimoine'!E171</f>
        <v>0</v>
      </c>
      <c r="H166" s="242">
        <f>'Saisie Patrimoine'!F171</f>
        <v>0</v>
      </c>
      <c r="J166" s="242">
        <f>IF(E166=0,0,INDEX('Liste Classe d''actifs'!$A$8:$A$37,MATCH(E166,'Liste Classe d''actifs'!$B$8:$B$37,0)))</f>
        <v>0</v>
      </c>
      <c r="K166" s="242" t="str">
        <f>IF(A166="","",IF(ISERROR(VLOOKUP(B166,'Liste Banque-Enveloppe'!A:D,2,FALSE)),0,VLOOKUP(B166,'Liste Banque-Enveloppe'!A:D,2,FALSE)))</f>
        <v/>
      </c>
      <c r="L166" s="242" t="str">
        <f t="shared" si="35"/>
        <v>00</v>
      </c>
      <c r="M166" s="242">
        <f t="shared" si="36"/>
        <v>0</v>
      </c>
      <c r="N166" s="242">
        <f t="shared" si="37"/>
        <v>0</v>
      </c>
      <c r="O166" s="242">
        <f t="shared" si="38"/>
        <v>0</v>
      </c>
      <c r="P166" s="242">
        <f t="shared" si="39"/>
        <v>0</v>
      </c>
      <c r="R166" s="242" t="str">
        <f t="shared" si="40"/>
        <v>Les autres classes d'actifs</v>
      </c>
      <c r="S166" s="242" t="str">
        <f t="shared" si="41"/>
        <v>Les autres banques</v>
      </c>
      <c r="AN166" s="242" t="str" cm="1">
        <f t="array" ref="AN166">IFERROR(INDEX($D$1:$D$301,MATCH(0,COUNTIF($AN$1:AN165,$D$1:$D$301),0)),"")</f>
        <v/>
      </c>
      <c r="AO166" s="258" t="e">
        <f t="shared" si="42"/>
        <v>#N/A</v>
      </c>
      <c r="AQ166" s="259" t="str" cm="1">
        <f t="array" ref="AQ166">IFERROR(INDEX($C$1:$C$301,MATCH(0,COUNTIF($AQ$1:AQ165,$C$1:$C$301),0)),"")</f>
        <v/>
      </c>
      <c r="AR166" s="258" t="e">
        <f t="shared" si="43"/>
        <v>#N/A</v>
      </c>
      <c r="AS166" s="258"/>
      <c r="AT166" s="260"/>
      <c r="AU166" s="258"/>
      <c r="AW166" s="242" t="str" cm="1">
        <f t="array" ref="AW166">IFERROR(INDEX('Liste Banque-Enveloppe'!$C$7:$C$206,MATCH(0,COUNTIF(AW$1:AW165,'Liste Banque-Enveloppe'!$C$7:$C$206),0)),"")</f>
        <v/>
      </c>
      <c r="AX166" s="242">
        <f t="shared" si="44"/>
        <v>0</v>
      </c>
      <c r="AY166" s="242">
        <f t="shared" si="45"/>
        <v>201</v>
      </c>
    </row>
    <row r="167" spans="2:51">
      <c r="B167" s="242">
        <f>'Saisie Patrimoine'!B172</f>
        <v>0</v>
      </c>
      <c r="C167" s="242">
        <f t="shared" si="33"/>
        <v>0</v>
      </c>
      <c r="D167" s="242">
        <f t="shared" si="34"/>
        <v>0</v>
      </c>
      <c r="E167" s="242">
        <f>'Saisie Patrimoine'!C172</f>
        <v>0</v>
      </c>
      <c r="G167" s="242">
        <f>'Saisie Patrimoine'!E172</f>
        <v>0</v>
      </c>
      <c r="H167" s="242">
        <f>'Saisie Patrimoine'!F172</f>
        <v>0</v>
      </c>
      <c r="J167" s="242">
        <f>IF(E167=0,0,INDEX('Liste Classe d''actifs'!$A$8:$A$37,MATCH(E167,'Liste Classe d''actifs'!$B$8:$B$37,0)))</f>
        <v>0</v>
      </c>
      <c r="K167" s="242" t="str">
        <f>IF(A167="","",IF(ISERROR(VLOOKUP(B167,'Liste Banque-Enveloppe'!A:D,2,FALSE)),0,VLOOKUP(B167,'Liste Banque-Enveloppe'!A:D,2,FALSE)))</f>
        <v/>
      </c>
      <c r="L167" s="242" t="str">
        <f t="shared" si="35"/>
        <v>00</v>
      </c>
      <c r="M167" s="242">
        <f t="shared" si="36"/>
        <v>0</v>
      </c>
      <c r="N167" s="242">
        <f t="shared" si="37"/>
        <v>0</v>
      </c>
      <c r="O167" s="242">
        <f t="shared" si="38"/>
        <v>0</v>
      </c>
      <c r="P167" s="242">
        <f t="shared" si="39"/>
        <v>0</v>
      </c>
      <c r="R167" s="242" t="str">
        <f t="shared" si="40"/>
        <v>Les autres classes d'actifs</v>
      </c>
      <c r="S167" s="242" t="str">
        <f t="shared" si="41"/>
        <v>Les autres banques</v>
      </c>
      <c r="AN167" s="242" t="str" cm="1">
        <f t="array" ref="AN167">IFERROR(INDEX($D$1:$D$301,MATCH(0,COUNTIF($AN$1:AN166,$D$1:$D$301),0)),"")</f>
        <v/>
      </c>
      <c r="AO167" s="258" t="e">
        <f t="shared" si="42"/>
        <v>#N/A</v>
      </c>
      <c r="AQ167" s="259" t="str" cm="1">
        <f t="array" ref="AQ167">IFERROR(INDEX($C$1:$C$301,MATCH(0,COUNTIF($AQ$1:AQ166,$C$1:$C$301),0)),"")</f>
        <v/>
      </c>
      <c r="AR167" s="258" t="e">
        <f t="shared" si="43"/>
        <v>#N/A</v>
      </c>
      <c r="AS167" s="258"/>
      <c r="AT167" s="260"/>
      <c r="AU167" s="258"/>
      <c r="AW167" s="242" t="str" cm="1">
        <f t="array" ref="AW167">IFERROR(INDEX('Liste Banque-Enveloppe'!$C$7:$C$206,MATCH(0,COUNTIF(AW$1:AW166,'Liste Banque-Enveloppe'!$C$7:$C$206),0)),"")</f>
        <v/>
      </c>
      <c r="AX167" s="242">
        <f t="shared" si="44"/>
        <v>0</v>
      </c>
      <c r="AY167" s="242">
        <f t="shared" si="45"/>
        <v>201</v>
      </c>
    </row>
    <row r="168" spans="2:51">
      <c r="B168" s="242">
        <f>'Saisie Patrimoine'!B173</f>
        <v>0</v>
      </c>
      <c r="C168" s="242">
        <f t="shared" si="33"/>
        <v>0</v>
      </c>
      <c r="D168" s="242">
        <f t="shared" si="34"/>
        <v>0</v>
      </c>
      <c r="E168" s="242">
        <f>'Saisie Patrimoine'!C173</f>
        <v>0</v>
      </c>
      <c r="G168" s="242">
        <f>'Saisie Patrimoine'!E173</f>
        <v>0</v>
      </c>
      <c r="H168" s="242">
        <f>'Saisie Patrimoine'!F173</f>
        <v>0</v>
      </c>
      <c r="J168" s="242">
        <f>IF(E168=0,0,INDEX('Liste Classe d''actifs'!$A$8:$A$37,MATCH(E168,'Liste Classe d''actifs'!$B$8:$B$37,0)))</f>
        <v>0</v>
      </c>
      <c r="K168" s="242" t="str">
        <f>IF(A168="","",IF(ISERROR(VLOOKUP(B168,'Liste Banque-Enveloppe'!A:D,2,FALSE)),0,VLOOKUP(B168,'Liste Banque-Enveloppe'!A:D,2,FALSE)))</f>
        <v/>
      </c>
      <c r="L168" s="242" t="str">
        <f t="shared" si="35"/>
        <v>00</v>
      </c>
      <c r="M168" s="242">
        <f t="shared" si="36"/>
        <v>0</v>
      </c>
      <c r="N168" s="242">
        <f t="shared" si="37"/>
        <v>0</v>
      </c>
      <c r="O168" s="242">
        <f t="shared" si="38"/>
        <v>0</v>
      </c>
      <c r="P168" s="242">
        <f t="shared" si="39"/>
        <v>0</v>
      </c>
      <c r="R168" s="242" t="str">
        <f t="shared" si="40"/>
        <v>Les autres classes d'actifs</v>
      </c>
      <c r="S168" s="242" t="str">
        <f t="shared" si="41"/>
        <v>Les autres banques</v>
      </c>
      <c r="AN168" s="242" t="str" cm="1">
        <f t="array" ref="AN168">IFERROR(INDEX($D$1:$D$301,MATCH(0,COUNTIF($AN$1:AN167,$D$1:$D$301),0)),"")</f>
        <v/>
      </c>
      <c r="AO168" s="258" t="e">
        <f t="shared" si="42"/>
        <v>#N/A</v>
      </c>
      <c r="AQ168" s="259" t="str" cm="1">
        <f t="array" ref="AQ168">IFERROR(INDEX($C$1:$C$301,MATCH(0,COUNTIF($AQ$1:AQ167,$C$1:$C$301),0)),"")</f>
        <v/>
      </c>
      <c r="AR168" s="258" t="e">
        <f t="shared" si="43"/>
        <v>#N/A</v>
      </c>
      <c r="AS168" s="258"/>
      <c r="AT168" s="260"/>
      <c r="AU168" s="258"/>
      <c r="AW168" s="242" t="str" cm="1">
        <f t="array" ref="AW168">IFERROR(INDEX('Liste Banque-Enveloppe'!$C$7:$C$206,MATCH(0,COUNTIF(AW$1:AW167,'Liste Banque-Enveloppe'!$C$7:$C$206),0)),"")</f>
        <v/>
      </c>
      <c r="AX168" s="242">
        <f t="shared" si="44"/>
        <v>0</v>
      </c>
      <c r="AY168" s="242">
        <f t="shared" si="45"/>
        <v>201</v>
      </c>
    </row>
    <row r="169" spans="2:51">
      <c r="B169" s="242">
        <f>'Saisie Patrimoine'!B174</f>
        <v>0</v>
      </c>
      <c r="C169" s="242">
        <f t="shared" si="33"/>
        <v>0</v>
      </c>
      <c r="D169" s="242">
        <f t="shared" si="34"/>
        <v>0</v>
      </c>
      <c r="E169" s="242">
        <f>'Saisie Patrimoine'!C174</f>
        <v>0</v>
      </c>
      <c r="G169" s="242">
        <f>'Saisie Patrimoine'!E174</f>
        <v>0</v>
      </c>
      <c r="H169" s="242">
        <f>'Saisie Patrimoine'!F174</f>
        <v>0</v>
      </c>
      <c r="J169" s="242">
        <f>IF(E169=0,0,INDEX('Liste Classe d''actifs'!$A$8:$A$37,MATCH(E169,'Liste Classe d''actifs'!$B$8:$B$37,0)))</f>
        <v>0</v>
      </c>
      <c r="K169" s="242" t="str">
        <f>IF(A169="","",IF(ISERROR(VLOOKUP(B169,'Liste Banque-Enveloppe'!A:D,2,FALSE)),0,VLOOKUP(B169,'Liste Banque-Enveloppe'!A:D,2,FALSE)))</f>
        <v/>
      </c>
      <c r="L169" s="242" t="str">
        <f t="shared" si="35"/>
        <v>00</v>
      </c>
      <c r="M169" s="242">
        <f t="shared" si="36"/>
        <v>0</v>
      </c>
      <c r="N169" s="242">
        <f t="shared" si="37"/>
        <v>0</v>
      </c>
      <c r="O169" s="242">
        <f t="shared" si="38"/>
        <v>0</v>
      </c>
      <c r="P169" s="242">
        <f t="shared" si="39"/>
        <v>0</v>
      </c>
      <c r="R169" s="242" t="str">
        <f t="shared" si="40"/>
        <v>Les autres classes d'actifs</v>
      </c>
      <c r="S169" s="242" t="str">
        <f t="shared" si="41"/>
        <v>Les autres banques</v>
      </c>
      <c r="AN169" s="242" t="str" cm="1">
        <f t="array" ref="AN169">IFERROR(INDEX($D$1:$D$301,MATCH(0,COUNTIF($AN$1:AN168,$D$1:$D$301),0)),"")</f>
        <v/>
      </c>
      <c r="AO169" s="258" t="e">
        <f t="shared" si="42"/>
        <v>#N/A</v>
      </c>
      <c r="AQ169" s="259" t="str" cm="1">
        <f t="array" ref="AQ169">IFERROR(INDEX($C$1:$C$301,MATCH(0,COUNTIF($AQ$1:AQ168,$C$1:$C$301),0)),"")</f>
        <v/>
      </c>
      <c r="AR169" s="258" t="e">
        <f t="shared" si="43"/>
        <v>#N/A</v>
      </c>
      <c r="AS169" s="258"/>
      <c r="AT169" s="260"/>
      <c r="AU169" s="258"/>
      <c r="AW169" s="242" t="str" cm="1">
        <f t="array" ref="AW169">IFERROR(INDEX('Liste Banque-Enveloppe'!$C$7:$C$206,MATCH(0,COUNTIF(AW$1:AW168,'Liste Banque-Enveloppe'!$C$7:$C$206),0)),"")</f>
        <v/>
      </c>
      <c r="AX169" s="242">
        <f t="shared" si="44"/>
        <v>0</v>
      </c>
      <c r="AY169" s="242">
        <f t="shared" si="45"/>
        <v>201</v>
      </c>
    </row>
    <row r="170" spans="2:51">
      <c r="B170" s="242">
        <f>'Saisie Patrimoine'!B175</f>
        <v>0</v>
      </c>
      <c r="C170" s="242">
        <f t="shared" si="33"/>
        <v>0</v>
      </c>
      <c r="D170" s="242">
        <f t="shared" si="34"/>
        <v>0</v>
      </c>
      <c r="E170" s="242">
        <f>'Saisie Patrimoine'!C175</f>
        <v>0</v>
      </c>
      <c r="G170" s="242">
        <f>'Saisie Patrimoine'!E175</f>
        <v>0</v>
      </c>
      <c r="H170" s="242">
        <f>'Saisie Patrimoine'!F175</f>
        <v>0</v>
      </c>
      <c r="J170" s="242">
        <f>IF(E170=0,0,INDEX('Liste Classe d''actifs'!$A$8:$A$37,MATCH(E170,'Liste Classe d''actifs'!$B$8:$B$37,0)))</f>
        <v>0</v>
      </c>
      <c r="K170" s="242" t="str">
        <f>IF(A170="","",IF(ISERROR(VLOOKUP(B170,'Liste Banque-Enveloppe'!A:D,2,FALSE)),0,VLOOKUP(B170,'Liste Banque-Enveloppe'!A:D,2,FALSE)))</f>
        <v/>
      </c>
      <c r="L170" s="242" t="str">
        <f t="shared" si="35"/>
        <v>00</v>
      </c>
      <c r="M170" s="242">
        <f t="shared" si="36"/>
        <v>0</v>
      </c>
      <c r="N170" s="242">
        <f t="shared" si="37"/>
        <v>0</v>
      </c>
      <c r="O170" s="242">
        <f t="shared" si="38"/>
        <v>0</v>
      </c>
      <c r="P170" s="242">
        <f t="shared" si="39"/>
        <v>0</v>
      </c>
      <c r="R170" s="242" t="str">
        <f t="shared" si="40"/>
        <v>Les autres classes d'actifs</v>
      </c>
      <c r="S170" s="242" t="str">
        <f t="shared" si="41"/>
        <v>Les autres banques</v>
      </c>
      <c r="AN170" s="242" t="str" cm="1">
        <f t="array" ref="AN170">IFERROR(INDEX($D$1:$D$301,MATCH(0,COUNTIF($AN$1:AN169,$D$1:$D$301),0)),"")</f>
        <v/>
      </c>
      <c r="AO170" s="258" t="e">
        <f t="shared" si="42"/>
        <v>#N/A</v>
      </c>
      <c r="AQ170" s="259" t="str" cm="1">
        <f t="array" ref="AQ170">IFERROR(INDEX($C$1:$C$301,MATCH(0,COUNTIF($AQ$1:AQ169,$C$1:$C$301),0)),"")</f>
        <v/>
      </c>
      <c r="AR170" s="258" t="e">
        <f t="shared" si="43"/>
        <v>#N/A</v>
      </c>
      <c r="AS170" s="258"/>
      <c r="AT170" s="260"/>
      <c r="AU170" s="258"/>
      <c r="AW170" s="242" t="str" cm="1">
        <f t="array" ref="AW170">IFERROR(INDEX('Liste Banque-Enveloppe'!$C$7:$C$206,MATCH(0,COUNTIF(AW$1:AW169,'Liste Banque-Enveloppe'!$C$7:$C$206),0)),"")</f>
        <v/>
      </c>
      <c r="AX170" s="242">
        <f t="shared" si="44"/>
        <v>0</v>
      </c>
      <c r="AY170" s="242">
        <f t="shared" si="45"/>
        <v>201</v>
      </c>
    </row>
    <row r="171" spans="2:51">
      <c r="B171" s="242">
        <f>'Saisie Patrimoine'!B176</f>
        <v>0</v>
      </c>
      <c r="C171" s="242">
        <f t="shared" si="33"/>
        <v>0</v>
      </c>
      <c r="D171" s="242">
        <f t="shared" si="34"/>
        <v>0</v>
      </c>
      <c r="E171" s="242">
        <f>'Saisie Patrimoine'!C176</f>
        <v>0</v>
      </c>
      <c r="G171" s="242">
        <f>'Saisie Patrimoine'!E176</f>
        <v>0</v>
      </c>
      <c r="H171" s="242">
        <f>'Saisie Patrimoine'!F176</f>
        <v>0</v>
      </c>
      <c r="J171" s="242">
        <f>IF(E171=0,0,INDEX('Liste Classe d''actifs'!$A$8:$A$37,MATCH(E171,'Liste Classe d''actifs'!$B$8:$B$37,0)))</f>
        <v>0</v>
      </c>
      <c r="K171" s="242" t="str">
        <f>IF(A171="","",IF(ISERROR(VLOOKUP(B171,'Liste Banque-Enveloppe'!A:D,2,FALSE)),0,VLOOKUP(B171,'Liste Banque-Enveloppe'!A:D,2,FALSE)))</f>
        <v/>
      </c>
      <c r="L171" s="242" t="str">
        <f t="shared" si="35"/>
        <v>00</v>
      </c>
      <c r="M171" s="242">
        <f t="shared" si="36"/>
        <v>0</v>
      </c>
      <c r="N171" s="242">
        <f t="shared" si="37"/>
        <v>0</v>
      </c>
      <c r="O171" s="242">
        <f t="shared" si="38"/>
        <v>0</v>
      </c>
      <c r="P171" s="242">
        <f t="shared" si="39"/>
        <v>0</v>
      </c>
      <c r="R171" s="242" t="str">
        <f t="shared" si="40"/>
        <v>Les autres classes d'actifs</v>
      </c>
      <c r="S171" s="242" t="str">
        <f t="shared" si="41"/>
        <v>Les autres banques</v>
      </c>
      <c r="AN171" s="242" t="str" cm="1">
        <f t="array" ref="AN171">IFERROR(INDEX($D$1:$D$301,MATCH(0,COUNTIF($AN$1:AN170,$D$1:$D$301),0)),"")</f>
        <v/>
      </c>
      <c r="AO171" s="258" t="e">
        <f t="shared" si="42"/>
        <v>#N/A</v>
      </c>
      <c r="AQ171" s="259" t="str" cm="1">
        <f t="array" ref="AQ171">IFERROR(INDEX($C$1:$C$301,MATCH(0,COUNTIF($AQ$1:AQ170,$C$1:$C$301),0)),"")</f>
        <v/>
      </c>
      <c r="AR171" s="258" t="e">
        <f t="shared" si="43"/>
        <v>#N/A</v>
      </c>
      <c r="AS171" s="258"/>
      <c r="AT171" s="260"/>
      <c r="AU171" s="258"/>
      <c r="AW171" s="242" t="str" cm="1">
        <f t="array" ref="AW171">IFERROR(INDEX('Liste Banque-Enveloppe'!$C$7:$C$206,MATCH(0,COUNTIF(AW$1:AW170,'Liste Banque-Enveloppe'!$C$7:$C$206),0)),"")</f>
        <v/>
      </c>
      <c r="AX171" s="242">
        <f t="shared" si="44"/>
        <v>0</v>
      </c>
      <c r="AY171" s="242">
        <f t="shared" si="45"/>
        <v>201</v>
      </c>
    </row>
    <row r="172" spans="2:51">
      <c r="B172" s="242">
        <f>'Saisie Patrimoine'!B177</f>
        <v>0</v>
      </c>
      <c r="C172" s="242">
        <f t="shared" si="33"/>
        <v>0</v>
      </c>
      <c r="D172" s="242">
        <f t="shared" si="34"/>
        <v>0</v>
      </c>
      <c r="E172" s="242">
        <f>'Saisie Patrimoine'!C177</f>
        <v>0</v>
      </c>
      <c r="G172" s="242">
        <f>'Saisie Patrimoine'!E177</f>
        <v>0</v>
      </c>
      <c r="H172" s="242">
        <f>'Saisie Patrimoine'!F177</f>
        <v>0</v>
      </c>
      <c r="J172" s="242">
        <f>IF(E172=0,0,INDEX('Liste Classe d''actifs'!$A$8:$A$37,MATCH(E172,'Liste Classe d''actifs'!$B$8:$B$37,0)))</f>
        <v>0</v>
      </c>
      <c r="K172" s="242" t="str">
        <f>IF(A172="","",IF(ISERROR(VLOOKUP(B172,'Liste Banque-Enveloppe'!A:D,2,FALSE)),0,VLOOKUP(B172,'Liste Banque-Enveloppe'!A:D,2,FALSE)))</f>
        <v/>
      </c>
      <c r="L172" s="242" t="str">
        <f t="shared" si="35"/>
        <v>00</v>
      </c>
      <c r="M172" s="242">
        <f t="shared" si="36"/>
        <v>0</v>
      </c>
      <c r="N172" s="242">
        <f t="shared" si="37"/>
        <v>0</v>
      </c>
      <c r="O172" s="242">
        <f t="shared" si="38"/>
        <v>0</v>
      </c>
      <c r="P172" s="242">
        <f t="shared" si="39"/>
        <v>0</v>
      </c>
      <c r="R172" s="242" t="str">
        <f t="shared" si="40"/>
        <v>Les autres classes d'actifs</v>
      </c>
      <c r="S172" s="242" t="str">
        <f t="shared" si="41"/>
        <v>Les autres banques</v>
      </c>
      <c r="AN172" s="242" t="str" cm="1">
        <f t="array" ref="AN172">IFERROR(INDEX($D$1:$D$301,MATCH(0,COUNTIF($AN$1:AN171,$D$1:$D$301),0)),"")</f>
        <v/>
      </c>
      <c r="AO172" s="258" t="e">
        <f t="shared" si="42"/>
        <v>#N/A</v>
      </c>
      <c r="AQ172" s="259" t="str" cm="1">
        <f t="array" ref="AQ172">IFERROR(INDEX($C$1:$C$301,MATCH(0,COUNTIF($AQ$1:AQ171,$C$1:$C$301),0)),"")</f>
        <v/>
      </c>
      <c r="AR172" s="258" t="e">
        <f t="shared" si="43"/>
        <v>#N/A</v>
      </c>
      <c r="AS172" s="258"/>
      <c r="AT172" s="260"/>
      <c r="AU172" s="258"/>
      <c r="AW172" s="242" t="str" cm="1">
        <f t="array" ref="AW172">IFERROR(INDEX('Liste Banque-Enveloppe'!$C$7:$C$206,MATCH(0,COUNTIF(AW$1:AW171,'Liste Banque-Enveloppe'!$C$7:$C$206),0)),"")</f>
        <v/>
      </c>
      <c r="AX172" s="242">
        <f t="shared" si="44"/>
        <v>0</v>
      </c>
      <c r="AY172" s="242">
        <f t="shared" si="45"/>
        <v>201</v>
      </c>
    </row>
    <row r="173" spans="2:51">
      <c r="B173" s="242">
        <f>'Saisie Patrimoine'!B178</f>
        <v>0</v>
      </c>
      <c r="C173" s="242">
        <f t="shared" si="33"/>
        <v>0</v>
      </c>
      <c r="D173" s="242">
        <f t="shared" si="34"/>
        <v>0</v>
      </c>
      <c r="E173" s="242">
        <f>'Saisie Patrimoine'!C178</f>
        <v>0</v>
      </c>
      <c r="G173" s="242">
        <f>'Saisie Patrimoine'!E178</f>
        <v>0</v>
      </c>
      <c r="H173" s="242">
        <f>'Saisie Patrimoine'!F178</f>
        <v>0</v>
      </c>
      <c r="J173" s="242">
        <f>IF(E173=0,0,INDEX('Liste Classe d''actifs'!$A$8:$A$37,MATCH(E173,'Liste Classe d''actifs'!$B$8:$B$37,0)))</f>
        <v>0</v>
      </c>
      <c r="K173" s="242" t="str">
        <f>IF(A173="","",IF(ISERROR(VLOOKUP(B173,'Liste Banque-Enveloppe'!A:D,2,FALSE)),0,VLOOKUP(B173,'Liste Banque-Enveloppe'!A:D,2,FALSE)))</f>
        <v/>
      </c>
      <c r="L173" s="242" t="str">
        <f t="shared" si="35"/>
        <v>00</v>
      </c>
      <c r="M173" s="242">
        <f t="shared" si="36"/>
        <v>0</v>
      </c>
      <c r="N173" s="242">
        <f t="shared" si="37"/>
        <v>0</v>
      </c>
      <c r="O173" s="242">
        <f t="shared" si="38"/>
        <v>0</v>
      </c>
      <c r="P173" s="242">
        <f t="shared" si="39"/>
        <v>0</v>
      </c>
      <c r="R173" s="242" t="str">
        <f t="shared" si="40"/>
        <v>Les autres classes d'actifs</v>
      </c>
      <c r="S173" s="242" t="str">
        <f t="shared" si="41"/>
        <v>Les autres banques</v>
      </c>
      <c r="AN173" s="242" t="str" cm="1">
        <f t="array" ref="AN173">IFERROR(INDEX($D$1:$D$301,MATCH(0,COUNTIF($AN$1:AN172,$D$1:$D$301),0)),"")</f>
        <v/>
      </c>
      <c r="AO173" s="258" t="e">
        <f t="shared" si="42"/>
        <v>#N/A</v>
      </c>
      <c r="AQ173" s="259" t="str" cm="1">
        <f t="array" ref="AQ173">IFERROR(INDEX($C$1:$C$301,MATCH(0,COUNTIF($AQ$1:AQ172,$C$1:$C$301),0)),"")</f>
        <v/>
      </c>
      <c r="AR173" s="258" t="e">
        <f t="shared" si="43"/>
        <v>#N/A</v>
      </c>
      <c r="AS173" s="258"/>
      <c r="AT173" s="260"/>
      <c r="AU173" s="258"/>
      <c r="AW173" s="242" t="str" cm="1">
        <f t="array" ref="AW173">IFERROR(INDEX('Liste Banque-Enveloppe'!$C$7:$C$206,MATCH(0,COUNTIF(AW$1:AW172,'Liste Banque-Enveloppe'!$C$7:$C$206),0)),"")</f>
        <v/>
      </c>
      <c r="AX173" s="242">
        <f t="shared" si="44"/>
        <v>0</v>
      </c>
      <c r="AY173" s="242">
        <f t="shared" si="45"/>
        <v>201</v>
      </c>
    </row>
    <row r="174" spans="2:51">
      <c r="B174" s="242">
        <f>'Saisie Patrimoine'!B179</f>
        <v>0</v>
      </c>
      <c r="C174" s="242">
        <f t="shared" si="33"/>
        <v>0</v>
      </c>
      <c r="D174" s="242">
        <f t="shared" si="34"/>
        <v>0</v>
      </c>
      <c r="E174" s="242">
        <f>'Saisie Patrimoine'!C179</f>
        <v>0</v>
      </c>
      <c r="G174" s="242">
        <f>'Saisie Patrimoine'!E179</f>
        <v>0</v>
      </c>
      <c r="H174" s="242">
        <f>'Saisie Patrimoine'!F179</f>
        <v>0</v>
      </c>
      <c r="J174" s="242">
        <f>IF(E174=0,0,INDEX('Liste Classe d''actifs'!$A$8:$A$37,MATCH(E174,'Liste Classe d''actifs'!$B$8:$B$37,0)))</f>
        <v>0</v>
      </c>
      <c r="K174" s="242" t="str">
        <f>IF(A174="","",IF(ISERROR(VLOOKUP(B174,'Liste Banque-Enveloppe'!A:D,2,FALSE)),0,VLOOKUP(B174,'Liste Banque-Enveloppe'!A:D,2,FALSE)))</f>
        <v/>
      </c>
      <c r="L174" s="242" t="str">
        <f t="shared" si="35"/>
        <v>00</v>
      </c>
      <c r="M174" s="242">
        <f t="shared" si="36"/>
        <v>0</v>
      </c>
      <c r="N174" s="242">
        <f t="shared" si="37"/>
        <v>0</v>
      </c>
      <c r="O174" s="242">
        <f t="shared" si="38"/>
        <v>0</v>
      </c>
      <c r="P174" s="242">
        <f t="shared" si="39"/>
        <v>0</v>
      </c>
      <c r="R174" s="242" t="str">
        <f t="shared" si="40"/>
        <v>Les autres classes d'actifs</v>
      </c>
      <c r="S174" s="242" t="str">
        <f t="shared" si="41"/>
        <v>Les autres banques</v>
      </c>
      <c r="AN174" s="242" t="str" cm="1">
        <f t="array" ref="AN174">IFERROR(INDEX($D$1:$D$301,MATCH(0,COUNTIF($AN$1:AN173,$D$1:$D$301),0)),"")</f>
        <v/>
      </c>
      <c r="AO174" s="258" t="e">
        <f t="shared" si="42"/>
        <v>#N/A</v>
      </c>
      <c r="AQ174" s="259" t="str" cm="1">
        <f t="array" ref="AQ174">IFERROR(INDEX($C$1:$C$301,MATCH(0,COUNTIF($AQ$1:AQ173,$C$1:$C$301),0)),"")</f>
        <v/>
      </c>
      <c r="AR174" s="258" t="e">
        <f t="shared" si="43"/>
        <v>#N/A</v>
      </c>
      <c r="AS174" s="258"/>
      <c r="AT174" s="260"/>
      <c r="AU174" s="258"/>
      <c r="AW174" s="242" t="str" cm="1">
        <f t="array" ref="AW174">IFERROR(INDEX('Liste Banque-Enveloppe'!$C$7:$C$206,MATCH(0,COUNTIF(AW$1:AW173,'Liste Banque-Enveloppe'!$C$7:$C$206),0)),"")</f>
        <v/>
      </c>
      <c r="AX174" s="242">
        <f t="shared" si="44"/>
        <v>0</v>
      </c>
      <c r="AY174" s="242">
        <f t="shared" si="45"/>
        <v>201</v>
      </c>
    </row>
    <row r="175" spans="2:51">
      <c r="B175" s="242">
        <f>'Saisie Patrimoine'!B180</f>
        <v>0</v>
      </c>
      <c r="C175" s="242">
        <f t="shared" si="33"/>
        <v>0</v>
      </c>
      <c r="D175" s="242">
        <f t="shared" si="34"/>
        <v>0</v>
      </c>
      <c r="E175" s="242">
        <f>'Saisie Patrimoine'!C180</f>
        <v>0</v>
      </c>
      <c r="G175" s="242">
        <f>'Saisie Patrimoine'!E180</f>
        <v>0</v>
      </c>
      <c r="H175" s="242">
        <f>'Saisie Patrimoine'!F180</f>
        <v>0</v>
      </c>
      <c r="J175" s="242">
        <f>IF(E175=0,0,INDEX('Liste Classe d''actifs'!$A$8:$A$37,MATCH(E175,'Liste Classe d''actifs'!$B$8:$B$37,0)))</f>
        <v>0</v>
      </c>
      <c r="K175" s="242" t="str">
        <f>IF(A175="","",IF(ISERROR(VLOOKUP(B175,'Liste Banque-Enveloppe'!A:D,2,FALSE)),0,VLOOKUP(B175,'Liste Banque-Enveloppe'!A:D,2,FALSE)))</f>
        <v/>
      </c>
      <c r="L175" s="242" t="str">
        <f t="shared" si="35"/>
        <v>00</v>
      </c>
      <c r="M175" s="242">
        <f t="shared" si="36"/>
        <v>0</v>
      </c>
      <c r="N175" s="242">
        <f t="shared" si="37"/>
        <v>0</v>
      </c>
      <c r="O175" s="242">
        <f t="shared" si="38"/>
        <v>0</v>
      </c>
      <c r="P175" s="242">
        <f t="shared" si="39"/>
        <v>0</v>
      </c>
      <c r="R175" s="242" t="str">
        <f t="shared" si="40"/>
        <v>Les autres classes d'actifs</v>
      </c>
      <c r="S175" s="242" t="str">
        <f t="shared" si="41"/>
        <v>Les autres banques</v>
      </c>
      <c r="AN175" s="242" t="str" cm="1">
        <f t="array" ref="AN175">IFERROR(INDEX($D$1:$D$301,MATCH(0,COUNTIF($AN$1:AN174,$D$1:$D$301),0)),"")</f>
        <v/>
      </c>
      <c r="AO175" s="258" t="e">
        <f t="shared" si="42"/>
        <v>#N/A</v>
      </c>
      <c r="AQ175" s="259" t="str" cm="1">
        <f t="array" ref="AQ175">IFERROR(INDEX($C$1:$C$301,MATCH(0,COUNTIF($AQ$1:AQ174,$C$1:$C$301),0)),"")</f>
        <v/>
      </c>
      <c r="AR175" s="258" t="e">
        <f t="shared" si="43"/>
        <v>#N/A</v>
      </c>
      <c r="AS175" s="258"/>
      <c r="AT175" s="260"/>
      <c r="AU175" s="258"/>
      <c r="AW175" s="242" t="str" cm="1">
        <f t="array" ref="AW175">IFERROR(INDEX('Liste Banque-Enveloppe'!$C$7:$C$206,MATCH(0,COUNTIF(AW$1:AW174,'Liste Banque-Enveloppe'!$C$7:$C$206),0)),"")</f>
        <v/>
      </c>
      <c r="AX175" s="242">
        <f t="shared" si="44"/>
        <v>0</v>
      </c>
      <c r="AY175" s="242">
        <f t="shared" si="45"/>
        <v>201</v>
      </c>
    </row>
    <row r="176" spans="2:51">
      <c r="B176" s="242">
        <f>'Saisie Patrimoine'!B181</f>
        <v>0</v>
      </c>
      <c r="C176" s="242">
        <f t="shared" si="33"/>
        <v>0</v>
      </c>
      <c r="D176" s="242">
        <f t="shared" si="34"/>
        <v>0</v>
      </c>
      <c r="E176" s="242">
        <f>'Saisie Patrimoine'!C181</f>
        <v>0</v>
      </c>
      <c r="G176" s="242">
        <f>'Saisie Patrimoine'!E181</f>
        <v>0</v>
      </c>
      <c r="H176" s="242">
        <f>'Saisie Patrimoine'!F181</f>
        <v>0</v>
      </c>
      <c r="J176" s="242">
        <f>IF(E176=0,0,INDEX('Liste Classe d''actifs'!$A$8:$A$37,MATCH(E176,'Liste Classe d''actifs'!$B$8:$B$37,0)))</f>
        <v>0</v>
      </c>
      <c r="K176" s="242" t="str">
        <f>IF(A176="","",IF(ISERROR(VLOOKUP(B176,'Liste Banque-Enveloppe'!A:D,2,FALSE)),0,VLOOKUP(B176,'Liste Banque-Enveloppe'!A:D,2,FALSE)))</f>
        <v/>
      </c>
      <c r="L176" s="242" t="str">
        <f t="shared" si="35"/>
        <v>00</v>
      </c>
      <c r="M176" s="242">
        <f t="shared" si="36"/>
        <v>0</v>
      </c>
      <c r="N176" s="242">
        <f t="shared" si="37"/>
        <v>0</v>
      </c>
      <c r="O176" s="242">
        <f t="shared" si="38"/>
        <v>0</v>
      </c>
      <c r="P176" s="242">
        <f t="shared" si="39"/>
        <v>0</v>
      </c>
      <c r="R176" s="242" t="str">
        <f t="shared" si="40"/>
        <v>Les autres classes d'actifs</v>
      </c>
      <c r="S176" s="242" t="str">
        <f t="shared" si="41"/>
        <v>Les autres banques</v>
      </c>
      <c r="AN176" s="242" t="str" cm="1">
        <f t="array" ref="AN176">IFERROR(INDEX($D$1:$D$301,MATCH(0,COUNTIF($AN$1:AN175,$D$1:$D$301),0)),"")</f>
        <v/>
      </c>
      <c r="AO176" s="258" t="e">
        <f t="shared" si="42"/>
        <v>#N/A</v>
      </c>
      <c r="AQ176" s="259" t="str" cm="1">
        <f t="array" ref="AQ176">IFERROR(INDEX($C$1:$C$301,MATCH(0,COUNTIF($AQ$1:AQ175,$C$1:$C$301),0)),"")</f>
        <v/>
      </c>
      <c r="AR176" s="258" t="e">
        <f t="shared" si="43"/>
        <v>#N/A</v>
      </c>
      <c r="AS176" s="258"/>
      <c r="AT176" s="260"/>
      <c r="AU176" s="258"/>
      <c r="AW176" s="242" t="str" cm="1">
        <f t="array" ref="AW176">IFERROR(INDEX('Liste Banque-Enveloppe'!$C$7:$C$206,MATCH(0,COUNTIF(AW$1:AW175,'Liste Banque-Enveloppe'!$C$7:$C$206),0)),"")</f>
        <v/>
      </c>
      <c r="AX176" s="242">
        <f t="shared" si="44"/>
        <v>0</v>
      </c>
      <c r="AY176" s="242">
        <f t="shared" si="45"/>
        <v>201</v>
      </c>
    </row>
    <row r="177" spans="2:51">
      <c r="B177" s="242">
        <f>'Saisie Patrimoine'!B182</f>
        <v>0</v>
      </c>
      <c r="C177" s="242">
        <f t="shared" si="33"/>
        <v>0</v>
      </c>
      <c r="D177" s="242">
        <f t="shared" si="34"/>
        <v>0</v>
      </c>
      <c r="E177" s="242">
        <f>'Saisie Patrimoine'!C182</f>
        <v>0</v>
      </c>
      <c r="G177" s="242">
        <f>'Saisie Patrimoine'!E182</f>
        <v>0</v>
      </c>
      <c r="H177" s="242">
        <f>'Saisie Patrimoine'!F182</f>
        <v>0</v>
      </c>
      <c r="J177" s="242">
        <f>IF(E177=0,0,INDEX('Liste Classe d''actifs'!$A$8:$A$37,MATCH(E177,'Liste Classe d''actifs'!$B$8:$B$37,0)))</f>
        <v>0</v>
      </c>
      <c r="K177" s="242" t="str">
        <f>IF(A177="","",IF(ISERROR(VLOOKUP(B177,'Liste Banque-Enveloppe'!A:D,2,FALSE)),0,VLOOKUP(B177,'Liste Banque-Enveloppe'!A:D,2,FALSE)))</f>
        <v/>
      </c>
      <c r="L177" s="242" t="str">
        <f t="shared" si="35"/>
        <v>00</v>
      </c>
      <c r="M177" s="242">
        <f t="shared" si="36"/>
        <v>0</v>
      </c>
      <c r="N177" s="242">
        <f t="shared" si="37"/>
        <v>0</v>
      </c>
      <c r="O177" s="242">
        <f t="shared" si="38"/>
        <v>0</v>
      </c>
      <c r="P177" s="242">
        <f t="shared" si="39"/>
        <v>0</v>
      </c>
      <c r="R177" s="242" t="str">
        <f t="shared" si="40"/>
        <v>Les autres classes d'actifs</v>
      </c>
      <c r="S177" s="242" t="str">
        <f t="shared" si="41"/>
        <v>Les autres banques</v>
      </c>
      <c r="AN177" s="242" t="str" cm="1">
        <f t="array" ref="AN177">IFERROR(INDEX($D$1:$D$301,MATCH(0,COUNTIF($AN$1:AN176,$D$1:$D$301),0)),"")</f>
        <v/>
      </c>
      <c r="AO177" s="258" t="e">
        <f t="shared" si="42"/>
        <v>#N/A</v>
      </c>
      <c r="AQ177" s="259" t="str" cm="1">
        <f t="array" ref="AQ177">IFERROR(INDEX($C$1:$C$301,MATCH(0,COUNTIF($AQ$1:AQ176,$C$1:$C$301),0)),"")</f>
        <v/>
      </c>
      <c r="AR177" s="258" t="e">
        <f t="shared" si="43"/>
        <v>#N/A</v>
      </c>
      <c r="AS177" s="258"/>
      <c r="AT177" s="260"/>
      <c r="AU177" s="258"/>
      <c r="AW177" s="242" t="str" cm="1">
        <f t="array" ref="AW177">IFERROR(INDEX('Liste Banque-Enveloppe'!$C$7:$C$206,MATCH(0,COUNTIF(AW$1:AW176,'Liste Banque-Enveloppe'!$C$7:$C$206),0)),"")</f>
        <v/>
      </c>
      <c r="AX177" s="242">
        <f t="shared" si="44"/>
        <v>0</v>
      </c>
      <c r="AY177" s="242">
        <f t="shared" si="45"/>
        <v>201</v>
      </c>
    </row>
    <row r="178" spans="2:51">
      <c r="B178" s="242">
        <f>'Saisie Patrimoine'!B183</f>
        <v>0</v>
      </c>
      <c r="C178" s="242">
        <f t="shared" si="33"/>
        <v>0</v>
      </c>
      <c r="D178" s="242">
        <f t="shared" si="34"/>
        <v>0</v>
      </c>
      <c r="E178" s="242">
        <f>'Saisie Patrimoine'!C183</f>
        <v>0</v>
      </c>
      <c r="G178" s="242">
        <f>'Saisie Patrimoine'!E183</f>
        <v>0</v>
      </c>
      <c r="H178" s="242">
        <f>'Saisie Patrimoine'!F183</f>
        <v>0</v>
      </c>
      <c r="J178" s="242">
        <f>IF(E178=0,0,INDEX('Liste Classe d''actifs'!$A$8:$A$37,MATCH(E178,'Liste Classe d''actifs'!$B$8:$B$37,0)))</f>
        <v>0</v>
      </c>
      <c r="K178" s="242" t="str">
        <f>IF(A178="","",IF(ISERROR(VLOOKUP(B178,'Liste Banque-Enveloppe'!A:D,2,FALSE)),0,VLOOKUP(B178,'Liste Banque-Enveloppe'!A:D,2,FALSE)))</f>
        <v/>
      </c>
      <c r="L178" s="242" t="str">
        <f t="shared" si="35"/>
        <v>00</v>
      </c>
      <c r="M178" s="242">
        <f t="shared" si="36"/>
        <v>0</v>
      </c>
      <c r="N178" s="242">
        <f t="shared" si="37"/>
        <v>0</v>
      </c>
      <c r="O178" s="242">
        <f t="shared" si="38"/>
        <v>0</v>
      </c>
      <c r="P178" s="242">
        <f t="shared" si="39"/>
        <v>0</v>
      </c>
      <c r="R178" s="242" t="str">
        <f t="shared" si="40"/>
        <v>Les autres classes d'actifs</v>
      </c>
      <c r="S178" s="242" t="str">
        <f t="shared" si="41"/>
        <v>Les autres banques</v>
      </c>
      <c r="AN178" s="242" t="str" cm="1">
        <f t="array" ref="AN178">IFERROR(INDEX($D$1:$D$301,MATCH(0,COUNTIF($AN$1:AN177,$D$1:$D$301),0)),"")</f>
        <v/>
      </c>
      <c r="AO178" s="258" t="e">
        <f t="shared" si="42"/>
        <v>#N/A</v>
      </c>
      <c r="AQ178" s="259" t="str" cm="1">
        <f t="array" ref="AQ178">IFERROR(INDEX($C$1:$C$301,MATCH(0,COUNTIF($AQ$1:AQ177,$C$1:$C$301),0)),"")</f>
        <v/>
      </c>
      <c r="AR178" s="258" t="e">
        <f t="shared" si="43"/>
        <v>#N/A</v>
      </c>
      <c r="AS178" s="258"/>
      <c r="AT178" s="260"/>
      <c r="AU178" s="258"/>
      <c r="AW178" s="242" t="str" cm="1">
        <f t="array" ref="AW178">IFERROR(INDEX('Liste Banque-Enveloppe'!$C$7:$C$206,MATCH(0,COUNTIF(AW$1:AW177,'Liste Banque-Enveloppe'!$C$7:$C$206),0)),"")</f>
        <v/>
      </c>
      <c r="AX178" s="242">
        <f t="shared" si="44"/>
        <v>0</v>
      </c>
      <c r="AY178" s="242">
        <f t="shared" si="45"/>
        <v>201</v>
      </c>
    </row>
    <row r="179" spans="2:51">
      <c r="B179" s="242">
        <f>'Saisie Patrimoine'!B184</f>
        <v>0</v>
      </c>
      <c r="C179" s="242">
        <f t="shared" si="33"/>
        <v>0</v>
      </c>
      <c r="D179" s="242">
        <f t="shared" si="34"/>
        <v>0</v>
      </c>
      <c r="E179" s="242">
        <f>'Saisie Patrimoine'!C184</f>
        <v>0</v>
      </c>
      <c r="G179" s="242">
        <f>'Saisie Patrimoine'!E184</f>
        <v>0</v>
      </c>
      <c r="H179" s="242">
        <f>'Saisie Patrimoine'!F184</f>
        <v>0</v>
      </c>
      <c r="J179" s="242">
        <f>IF(E179=0,0,INDEX('Liste Classe d''actifs'!$A$8:$A$37,MATCH(E179,'Liste Classe d''actifs'!$B$8:$B$37,0)))</f>
        <v>0</v>
      </c>
      <c r="K179" s="242" t="str">
        <f>IF(A179="","",IF(ISERROR(VLOOKUP(B179,'Liste Banque-Enveloppe'!A:D,2,FALSE)),0,VLOOKUP(B179,'Liste Banque-Enveloppe'!A:D,2,FALSE)))</f>
        <v/>
      </c>
      <c r="L179" s="242" t="str">
        <f t="shared" si="35"/>
        <v>00</v>
      </c>
      <c r="M179" s="242">
        <f t="shared" si="36"/>
        <v>0</v>
      </c>
      <c r="N179" s="242">
        <f t="shared" si="37"/>
        <v>0</v>
      </c>
      <c r="O179" s="242">
        <f t="shared" si="38"/>
        <v>0</v>
      </c>
      <c r="P179" s="242">
        <f t="shared" si="39"/>
        <v>0</v>
      </c>
      <c r="R179" s="242" t="str">
        <f t="shared" si="40"/>
        <v>Les autres classes d'actifs</v>
      </c>
      <c r="S179" s="242" t="str">
        <f t="shared" si="41"/>
        <v>Les autres banques</v>
      </c>
      <c r="AN179" s="242" t="str" cm="1">
        <f t="array" ref="AN179">IFERROR(INDEX($D$1:$D$301,MATCH(0,COUNTIF($AN$1:AN178,$D$1:$D$301),0)),"")</f>
        <v/>
      </c>
      <c r="AO179" s="258" t="e">
        <f t="shared" si="42"/>
        <v>#N/A</v>
      </c>
      <c r="AQ179" s="259" t="str" cm="1">
        <f t="array" ref="AQ179">IFERROR(INDEX($C$1:$C$301,MATCH(0,COUNTIF($AQ$1:AQ178,$C$1:$C$301),0)),"")</f>
        <v/>
      </c>
      <c r="AR179" s="258" t="e">
        <f t="shared" si="43"/>
        <v>#N/A</v>
      </c>
      <c r="AS179" s="258"/>
      <c r="AT179" s="260"/>
      <c r="AU179" s="258"/>
      <c r="AW179" s="242" t="str" cm="1">
        <f t="array" ref="AW179">IFERROR(INDEX('Liste Banque-Enveloppe'!$C$7:$C$206,MATCH(0,COUNTIF(AW$1:AW178,'Liste Banque-Enveloppe'!$C$7:$C$206),0)),"")</f>
        <v/>
      </c>
      <c r="AX179" s="242">
        <f t="shared" si="44"/>
        <v>0</v>
      </c>
      <c r="AY179" s="242">
        <f t="shared" si="45"/>
        <v>201</v>
      </c>
    </row>
    <row r="180" spans="2:51">
      <c r="B180" s="242">
        <f>'Saisie Patrimoine'!B185</f>
        <v>0</v>
      </c>
      <c r="C180" s="242">
        <f t="shared" si="33"/>
        <v>0</v>
      </c>
      <c r="D180" s="242">
        <f t="shared" si="34"/>
        <v>0</v>
      </c>
      <c r="E180" s="242">
        <f>'Saisie Patrimoine'!C185</f>
        <v>0</v>
      </c>
      <c r="G180" s="242">
        <f>'Saisie Patrimoine'!E185</f>
        <v>0</v>
      </c>
      <c r="H180" s="242">
        <f>'Saisie Patrimoine'!F185</f>
        <v>0</v>
      </c>
      <c r="J180" s="242">
        <f>IF(E180=0,0,INDEX('Liste Classe d''actifs'!$A$8:$A$37,MATCH(E180,'Liste Classe d''actifs'!$B$8:$B$37,0)))</f>
        <v>0</v>
      </c>
      <c r="K180" s="242" t="str">
        <f>IF(A180="","",IF(ISERROR(VLOOKUP(B180,'Liste Banque-Enveloppe'!A:D,2,FALSE)),0,VLOOKUP(B180,'Liste Banque-Enveloppe'!A:D,2,FALSE)))</f>
        <v/>
      </c>
      <c r="L180" s="242" t="str">
        <f t="shared" si="35"/>
        <v>00</v>
      </c>
      <c r="M180" s="242">
        <f t="shared" si="36"/>
        <v>0</v>
      </c>
      <c r="N180" s="242">
        <f t="shared" si="37"/>
        <v>0</v>
      </c>
      <c r="O180" s="242">
        <f t="shared" si="38"/>
        <v>0</v>
      </c>
      <c r="P180" s="242">
        <f t="shared" si="39"/>
        <v>0</v>
      </c>
      <c r="R180" s="242" t="str">
        <f t="shared" si="40"/>
        <v>Les autres classes d'actifs</v>
      </c>
      <c r="S180" s="242" t="str">
        <f t="shared" si="41"/>
        <v>Les autres banques</v>
      </c>
      <c r="AN180" s="242" t="str" cm="1">
        <f t="array" ref="AN180">IFERROR(INDEX($D$1:$D$301,MATCH(0,COUNTIF($AN$1:AN179,$D$1:$D$301),0)),"")</f>
        <v/>
      </c>
      <c r="AO180" s="258" t="e">
        <f t="shared" si="42"/>
        <v>#N/A</v>
      </c>
      <c r="AQ180" s="259" t="str" cm="1">
        <f t="array" ref="AQ180">IFERROR(INDEX($C$1:$C$301,MATCH(0,COUNTIF($AQ$1:AQ179,$C$1:$C$301),0)),"")</f>
        <v/>
      </c>
      <c r="AR180" s="258" t="e">
        <f t="shared" si="43"/>
        <v>#N/A</v>
      </c>
      <c r="AS180" s="258"/>
      <c r="AT180" s="260"/>
      <c r="AU180" s="258"/>
      <c r="AW180" s="242" t="str" cm="1">
        <f t="array" ref="AW180">IFERROR(INDEX('Liste Banque-Enveloppe'!$C$7:$C$206,MATCH(0,COUNTIF(AW$1:AW179,'Liste Banque-Enveloppe'!$C$7:$C$206),0)),"")</f>
        <v/>
      </c>
      <c r="AX180" s="242">
        <f t="shared" si="44"/>
        <v>0</v>
      </c>
      <c r="AY180" s="242">
        <f t="shared" si="45"/>
        <v>201</v>
      </c>
    </row>
    <row r="181" spans="2:51">
      <c r="B181" s="242">
        <f>'Saisie Patrimoine'!B186</f>
        <v>0</v>
      </c>
      <c r="C181" s="242">
        <f t="shared" si="33"/>
        <v>0</v>
      </c>
      <c r="D181" s="242">
        <f t="shared" si="34"/>
        <v>0</v>
      </c>
      <c r="E181" s="242">
        <f>'Saisie Patrimoine'!C186</f>
        <v>0</v>
      </c>
      <c r="G181" s="242">
        <f>'Saisie Patrimoine'!E186</f>
        <v>0</v>
      </c>
      <c r="H181" s="242">
        <f>'Saisie Patrimoine'!F186</f>
        <v>0</v>
      </c>
      <c r="J181" s="242">
        <f>IF(E181=0,0,INDEX('Liste Classe d''actifs'!$A$8:$A$37,MATCH(E181,'Liste Classe d''actifs'!$B$8:$B$37,0)))</f>
        <v>0</v>
      </c>
      <c r="K181" s="242" t="str">
        <f>IF(A181="","",IF(ISERROR(VLOOKUP(B181,'Liste Banque-Enveloppe'!A:D,2,FALSE)),0,VLOOKUP(B181,'Liste Banque-Enveloppe'!A:D,2,FALSE)))</f>
        <v/>
      </c>
      <c r="L181" s="242" t="str">
        <f t="shared" si="35"/>
        <v>00</v>
      </c>
      <c r="M181" s="242">
        <f t="shared" si="36"/>
        <v>0</v>
      </c>
      <c r="N181" s="242">
        <f t="shared" si="37"/>
        <v>0</v>
      </c>
      <c r="O181" s="242">
        <f t="shared" si="38"/>
        <v>0</v>
      </c>
      <c r="P181" s="242">
        <f t="shared" si="39"/>
        <v>0</v>
      </c>
      <c r="R181" s="242" t="str">
        <f t="shared" si="40"/>
        <v>Les autres classes d'actifs</v>
      </c>
      <c r="S181" s="242" t="str">
        <f t="shared" si="41"/>
        <v>Les autres banques</v>
      </c>
      <c r="AN181" s="242" t="str" cm="1">
        <f t="array" ref="AN181">IFERROR(INDEX($D$1:$D$301,MATCH(0,COUNTIF($AN$1:AN180,$D$1:$D$301),0)),"")</f>
        <v/>
      </c>
      <c r="AO181" s="258" t="e">
        <f t="shared" si="42"/>
        <v>#N/A</v>
      </c>
      <c r="AQ181" s="259" t="str" cm="1">
        <f t="array" ref="AQ181">IFERROR(INDEX($C$1:$C$301,MATCH(0,COUNTIF($AQ$1:AQ180,$C$1:$C$301),0)),"")</f>
        <v/>
      </c>
      <c r="AR181" s="258" t="e">
        <f t="shared" si="43"/>
        <v>#N/A</v>
      </c>
      <c r="AS181" s="258"/>
      <c r="AT181" s="260"/>
      <c r="AU181" s="258"/>
      <c r="AW181" s="242" t="str" cm="1">
        <f t="array" ref="AW181">IFERROR(INDEX('Liste Banque-Enveloppe'!$C$7:$C$206,MATCH(0,COUNTIF(AW$1:AW180,'Liste Banque-Enveloppe'!$C$7:$C$206),0)),"")</f>
        <v/>
      </c>
      <c r="AX181" s="242">
        <f t="shared" si="44"/>
        <v>0</v>
      </c>
      <c r="AY181" s="242">
        <f t="shared" si="45"/>
        <v>201</v>
      </c>
    </row>
    <row r="182" spans="2:51">
      <c r="B182" s="242">
        <f>'Saisie Patrimoine'!B187</f>
        <v>0</v>
      </c>
      <c r="C182" s="242">
        <f t="shared" si="33"/>
        <v>0</v>
      </c>
      <c r="D182" s="242">
        <f t="shared" si="34"/>
        <v>0</v>
      </c>
      <c r="E182" s="242">
        <f>'Saisie Patrimoine'!C187</f>
        <v>0</v>
      </c>
      <c r="G182" s="242">
        <f>'Saisie Patrimoine'!E187</f>
        <v>0</v>
      </c>
      <c r="H182" s="242">
        <f>'Saisie Patrimoine'!F187</f>
        <v>0</v>
      </c>
      <c r="J182" s="242">
        <f>IF(E182=0,0,INDEX('Liste Classe d''actifs'!$A$8:$A$37,MATCH(E182,'Liste Classe d''actifs'!$B$8:$B$37,0)))</f>
        <v>0</v>
      </c>
      <c r="K182" s="242" t="str">
        <f>IF(A182="","",IF(ISERROR(VLOOKUP(B182,'Liste Banque-Enveloppe'!A:D,2,FALSE)),0,VLOOKUP(B182,'Liste Banque-Enveloppe'!A:D,2,FALSE)))</f>
        <v/>
      </c>
      <c r="L182" s="242" t="str">
        <f t="shared" si="35"/>
        <v>00</v>
      </c>
      <c r="M182" s="242">
        <f t="shared" si="36"/>
        <v>0</v>
      </c>
      <c r="N182" s="242">
        <f t="shared" si="37"/>
        <v>0</v>
      </c>
      <c r="O182" s="242">
        <f t="shared" si="38"/>
        <v>0</v>
      </c>
      <c r="P182" s="242">
        <f t="shared" si="39"/>
        <v>0</v>
      </c>
      <c r="R182" s="242" t="str">
        <f t="shared" si="40"/>
        <v>Les autres classes d'actifs</v>
      </c>
      <c r="S182" s="242" t="str">
        <f t="shared" si="41"/>
        <v>Les autres banques</v>
      </c>
      <c r="AN182" s="242" t="str" cm="1">
        <f t="array" ref="AN182">IFERROR(INDEX($D$1:$D$301,MATCH(0,COUNTIF($AN$1:AN181,$D$1:$D$301),0)),"")</f>
        <v/>
      </c>
      <c r="AO182" s="258" t="e">
        <f t="shared" si="42"/>
        <v>#N/A</v>
      </c>
      <c r="AQ182" s="259" t="str" cm="1">
        <f t="array" ref="AQ182">IFERROR(INDEX($C$1:$C$301,MATCH(0,COUNTIF($AQ$1:AQ181,$C$1:$C$301),0)),"")</f>
        <v/>
      </c>
      <c r="AR182" s="258" t="e">
        <f t="shared" si="43"/>
        <v>#N/A</v>
      </c>
      <c r="AS182" s="258"/>
      <c r="AT182" s="260"/>
      <c r="AU182" s="258"/>
      <c r="AW182" s="242" t="str" cm="1">
        <f t="array" ref="AW182">IFERROR(INDEX('Liste Banque-Enveloppe'!$C$7:$C$206,MATCH(0,COUNTIF(AW$1:AW181,'Liste Banque-Enveloppe'!$C$7:$C$206),0)),"")</f>
        <v/>
      </c>
      <c r="AX182" s="242">
        <f t="shared" si="44"/>
        <v>0</v>
      </c>
      <c r="AY182" s="242">
        <f t="shared" si="45"/>
        <v>201</v>
      </c>
    </row>
    <row r="183" spans="2:51">
      <c r="B183" s="242">
        <f>'Saisie Patrimoine'!B188</f>
        <v>0</v>
      </c>
      <c r="C183" s="242">
        <f t="shared" si="33"/>
        <v>0</v>
      </c>
      <c r="D183" s="242">
        <f t="shared" si="34"/>
        <v>0</v>
      </c>
      <c r="E183" s="242">
        <f>'Saisie Patrimoine'!C188</f>
        <v>0</v>
      </c>
      <c r="G183" s="242">
        <f>'Saisie Patrimoine'!E188</f>
        <v>0</v>
      </c>
      <c r="H183" s="242">
        <f>'Saisie Patrimoine'!F188</f>
        <v>0</v>
      </c>
      <c r="J183" s="242">
        <f>IF(E183=0,0,INDEX('Liste Classe d''actifs'!$A$8:$A$37,MATCH(E183,'Liste Classe d''actifs'!$B$8:$B$37,0)))</f>
        <v>0</v>
      </c>
      <c r="K183" s="242" t="str">
        <f>IF(A183="","",IF(ISERROR(VLOOKUP(B183,'Liste Banque-Enveloppe'!A:D,2,FALSE)),0,VLOOKUP(B183,'Liste Banque-Enveloppe'!A:D,2,FALSE)))</f>
        <v/>
      </c>
      <c r="L183" s="242" t="str">
        <f t="shared" si="35"/>
        <v>00</v>
      </c>
      <c r="M183" s="242">
        <f t="shared" si="36"/>
        <v>0</v>
      </c>
      <c r="N183" s="242">
        <f t="shared" si="37"/>
        <v>0</v>
      </c>
      <c r="O183" s="242">
        <f t="shared" si="38"/>
        <v>0</v>
      </c>
      <c r="P183" s="242">
        <f t="shared" si="39"/>
        <v>0</v>
      </c>
      <c r="R183" s="242" t="str">
        <f t="shared" si="40"/>
        <v>Les autres classes d'actifs</v>
      </c>
      <c r="S183" s="242" t="str">
        <f t="shared" si="41"/>
        <v>Les autres banques</v>
      </c>
      <c r="AN183" s="242" t="str" cm="1">
        <f t="array" ref="AN183">IFERROR(INDEX($D$1:$D$301,MATCH(0,COUNTIF($AN$1:AN182,$D$1:$D$301),0)),"")</f>
        <v/>
      </c>
      <c r="AO183" s="258" t="e">
        <f t="shared" si="42"/>
        <v>#N/A</v>
      </c>
      <c r="AQ183" s="259" t="str" cm="1">
        <f t="array" ref="AQ183">IFERROR(INDEX($C$1:$C$301,MATCH(0,COUNTIF($AQ$1:AQ182,$C$1:$C$301),0)),"")</f>
        <v/>
      </c>
      <c r="AR183" s="258" t="e">
        <f t="shared" si="43"/>
        <v>#N/A</v>
      </c>
      <c r="AS183" s="258"/>
      <c r="AT183" s="260"/>
      <c r="AU183" s="258"/>
      <c r="AW183" s="242" t="str" cm="1">
        <f t="array" ref="AW183">IFERROR(INDEX('Liste Banque-Enveloppe'!$C$7:$C$206,MATCH(0,COUNTIF(AW$1:AW182,'Liste Banque-Enveloppe'!$C$7:$C$206),0)),"")</f>
        <v/>
      </c>
      <c r="AX183" s="242">
        <f t="shared" si="44"/>
        <v>0</v>
      </c>
      <c r="AY183" s="242">
        <f t="shared" si="45"/>
        <v>201</v>
      </c>
    </row>
    <row r="184" spans="2:51">
      <c r="B184" s="242">
        <f>'Saisie Patrimoine'!B189</f>
        <v>0</v>
      </c>
      <c r="C184" s="242">
        <f t="shared" si="33"/>
        <v>0</v>
      </c>
      <c r="D184" s="242">
        <f t="shared" si="34"/>
        <v>0</v>
      </c>
      <c r="E184" s="242">
        <f>'Saisie Patrimoine'!C189</f>
        <v>0</v>
      </c>
      <c r="G184" s="242">
        <f>'Saisie Patrimoine'!E189</f>
        <v>0</v>
      </c>
      <c r="H184" s="242">
        <f>'Saisie Patrimoine'!F189</f>
        <v>0</v>
      </c>
      <c r="J184" s="242">
        <f>IF(E184=0,0,INDEX('Liste Classe d''actifs'!$A$8:$A$37,MATCH(E184,'Liste Classe d''actifs'!$B$8:$B$37,0)))</f>
        <v>0</v>
      </c>
      <c r="K184" s="242" t="str">
        <f>IF(A184="","",IF(ISERROR(VLOOKUP(B184,'Liste Banque-Enveloppe'!A:D,2,FALSE)),0,VLOOKUP(B184,'Liste Banque-Enveloppe'!A:D,2,FALSE)))</f>
        <v/>
      </c>
      <c r="L184" s="242" t="str">
        <f t="shared" si="35"/>
        <v>00</v>
      </c>
      <c r="M184" s="242">
        <f t="shared" si="36"/>
        <v>0</v>
      </c>
      <c r="N184" s="242">
        <f t="shared" si="37"/>
        <v>0</v>
      </c>
      <c r="O184" s="242">
        <f t="shared" si="38"/>
        <v>0</v>
      </c>
      <c r="P184" s="242">
        <f t="shared" si="39"/>
        <v>0</v>
      </c>
      <c r="R184" s="242" t="str">
        <f t="shared" si="40"/>
        <v>Les autres classes d'actifs</v>
      </c>
      <c r="S184" s="242" t="str">
        <f t="shared" si="41"/>
        <v>Les autres banques</v>
      </c>
      <c r="AN184" s="242" t="str" cm="1">
        <f t="array" ref="AN184">IFERROR(INDEX($D$1:$D$301,MATCH(0,COUNTIF($AN$1:AN183,$D$1:$D$301),0)),"")</f>
        <v/>
      </c>
      <c r="AO184" s="258" t="e">
        <f t="shared" si="42"/>
        <v>#N/A</v>
      </c>
      <c r="AQ184" s="259" t="str" cm="1">
        <f t="array" ref="AQ184">IFERROR(INDEX($C$1:$C$301,MATCH(0,COUNTIF($AQ$1:AQ183,$C$1:$C$301),0)),"")</f>
        <v/>
      </c>
      <c r="AR184" s="258" t="e">
        <f t="shared" si="43"/>
        <v>#N/A</v>
      </c>
      <c r="AS184" s="258"/>
      <c r="AT184" s="260"/>
      <c r="AU184" s="258"/>
      <c r="AW184" s="242" t="str" cm="1">
        <f t="array" ref="AW184">IFERROR(INDEX('Liste Banque-Enveloppe'!$C$7:$C$206,MATCH(0,COUNTIF(AW$1:AW183,'Liste Banque-Enveloppe'!$C$7:$C$206),0)),"")</f>
        <v/>
      </c>
      <c r="AX184" s="242">
        <f t="shared" si="44"/>
        <v>0</v>
      </c>
      <c r="AY184" s="242">
        <f t="shared" si="45"/>
        <v>201</v>
      </c>
    </row>
    <row r="185" spans="2:51">
      <c r="B185" s="242">
        <f>'Saisie Patrimoine'!B190</f>
        <v>0</v>
      </c>
      <c r="C185" s="242">
        <f t="shared" si="33"/>
        <v>0</v>
      </c>
      <c r="D185" s="242">
        <f t="shared" si="34"/>
        <v>0</v>
      </c>
      <c r="E185" s="242">
        <f>'Saisie Patrimoine'!C190</f>
        <v>0</v>
      </c>
      <c r="G185" s="242">
        <f>'Saisie Patrimoine'!E190</f>
        <v>0</v>
      </c>
      <c r="H185" s="242">
        <f>'Saisie Patrimoine'!F190</f>
        <v>0</v>
      </c>
      <c r="J185" s="242">
        <f>IF(E185=0,0,INDEX('Liste Classe d''actifs'!$A$8:$A$37,MATCH(E185,'Liste Classe d''actifs'!$B$8:$B$37,0)))</f>
        <v>0</v>
      </c>
      <c r="K185" s="242" t="str">
        <f>IF(A185="","",IF(ISERROR(VLOOKUP(B185,'Liste Banque-Enveloppe'!A:D,2,FALSE)),0,VLOOKUP(B185,'Liste Banque-Enveloppe'!A:D,2,FALSE)))</f>
        <v/>
      </c>
      <c r="L185" s="242" t="str">
        <f t="shared" si="35"/>
        <v>00</v>
      </c>
      <c r="M185" s="242">
        <f t="shared" si="36"/>
        <v>0</v>
      </c>
      <c r="N185" s="242">
        <f t="shared" si="37"/>
        <v>0</v>
      </c>
      <c r="O185" s="242">
        <f t="shared" si="38"/>
        <v>0</v>
      </c>
      <c r="P185" s="242">
        <f t="shared" si="39"/>
        <v>0</v>
      </c>
      <c r="R185" s="242" t="str">
        <f t="shared" si="40"/>
        <v>Les autres classes d'actifs</v>
      </c>
      <c r="S185" s="242" t="str">
        <f t="shared" si="41"/>
        <v>Les autres banques</v>
      </c>
      <c r="AN185" s="242" t="str" cm="1">
        <f t="array" ref="AN185">IFERROR(INDEX($D$1:$D$301,MATCH(0,COUNTIF($AN$1:AN184,$D$1:$D$301),0)),"")</f>
        <v/>
      </c>
      <c r="AO185" s="258" t="e">
        <f t="shared" si="42"/>
        <v>#N/A</v>
      </c>
      <c r="AQ185" s="259" t="str" cm="1">
        <f t="array" ref="AQ185">IFERROR(INDEX($C$1:$C$301,MATCH(0,COUNTIF($AQ$1:AQ184,$C$1:$C$301),0)),"")</f>
        <v/>
      </c>
      <c r="AR185" s="258" t="e">
        <f t="shared" si="43"/>
        <v>#N/A</v>
      </c>
      <c r="AS185" s="258"/>
      <c r="AT185" s="260"/>
      <c r="AU185" s="258"/>
      <c r="AW185" s="242" t="str" cm="1">
        <f t="array" ref="AW185">IFERROR(INDEX('Liste Banque-Enveloppe'!$C$7:$C$206,MATCH(0,COUNTIF(AW$1:AW184,'Liste Banque-Enveloppe'!$C$7:$C$206),0)),"")</f>
        <v/>
      </c>
      <c r="AX185" s="242">
        <f t="shared" si="44"/>
        <v>0</v>
      </c>
      <c r="AY185" s="242">
        <f t="shared" si="45"/>
        <v>201</v>
      </c>
    </row>
    <row r="186" spans="2:51">
      <c r="B186" s="242">
        <f>'Saisie Patrimoine'!B191</f>
        <v>0</v>
      </c>
      <c r="C186" s="242">
        <f t="shared" si="33"/>
        <v>0</v>
      </c>
      <c r="D186" s="242">
        <f t="shared" si="34"/>
        <v>0</v>
      </c>
      <c r="E186" s="242">
        <f>'Saisie Patrimoine'!C191</f>
        <v>0</v>
      </c>
      <c r="G186" s="242">
        <f>'Saisie Patrimoine'!E191</f>
        <v>0</v>
      </c>
      <c r="H186" s="242">
        <f>'Saisie Patrimoine'!F191</f>
        <v>0</v>
      </c>
      <c r="J186" s="242">
        <f>IF(E186=0,0,INDEX('Liste Classe d''actifs'!$A$8:$A$37,MATCH(E186,'Liste Classe d''actifs'!$B$8:$B$37,0)))</f>
        <v>0</v>
      </c>
      <c r="K186" s="242" t="str">
        <f>IF(A186="","",IF(ISERROR(VLOOKUP(B186,'Liste Banque-Enveloppe'!A:D,2,FALSE)),0,VLOOKUP(B186,'Liste Banque-Enveloppe'!A:D,2,FALSE)))</f>
        <v/>
      </c>
      <c r="L186" s="242" t="str">
        <f t="shared" si="35"/>
        <v>00</v>
      </c>
      <c r="M186" s="242">
        <f t="shared" si="36"/>
        <v>0</v>
      </c>
      <c r="N186" s="242">
        <f t="shared" si="37"/>
        <v>0</v>
      </c>
      <c r="O186" s="242">
        <f t="shared" si="38"/>
        <v>0</v>
      </c>
      <c r="P186" s="242">
        <f t="shared" si="39"/>
        <v>0</v>
      </c>
      <c r="R186" s="242" t="str">
        <f t="shared" si="40"/>
        <v>Les autres classes d'actifs</v>
      </c>
      <c r="S186" s="242" t="str">
        <f t="shared" si="41"/>
        <v>Les autres banques</v>
      </c>
      <c r="AN186" s="242" t="str" cm="1">
        <f t="array" ref="AN186">IFERROR(INDEX($D$1:$D$301,MATCH(0,COUNTIF($AN$1:AN185,$D$1:$D$301),0)),"")</f>
        <v/>
      </c>
      <c r="AO186" s="258" t="e">
        <f t="shared" si="42"/>
        <v>#N/A</v>
      </c>
      <c r="AQ186" s="259" t="str" cm="1">
        <f t="array" ref="AQ186">IFERROR(INDEX($C$1:$C$301,MATCH(0,COUNTIF($AQ$1:AQ185,$C$1:$C$301),0)),"")</f>
        <v/>
      </c>
      <c r="AR186" s="258" t="e">
        <f t="shared" si="43"/>
        <v>#N/A</v>
      </c>
      <c r="AS186" s="258"/>
      <c r="AT186" s="260"/>
      <c r="AU186" s="258"/>
      <c r="AW186" s="242" t="str" cm="1">
        <f t="array" ref="AW186">IFERROR(INDEX('Liste Banque-Enveloppe'!$C$7:$C$206,MATCH(0,COUNTIF(AW$1:AW185,'Liste Banque-Enveloppe'!$C$7:$C$206),0)),"")</f>
        <v/>
      </c>
      <c r="AX186" s="242">
        <f t="shared" si="44"/>
        <v>0</v>
      </c>
      <c r="AY186" s="242">
        <f t="shared" si="45"/>
        <v>201</v>
      </c>
    </row>
    <row r="187" spans="2:51">
      <c r="B187" s="242">
        <f>'Saisie Patrimoine'!B192</f>
        <v>0</v>
      </c>
      <c r="C187" s="242">
        <f t="shared" si="33"/>
        <v>0</v>
      </c>
      <c r="D187" s="242">
        <f t="shared" si="34"/>
        <v>0</v>
      </c>
      <c r="E187" s="242">
        <f>'Saisie Patrimoine'!C192</f>
        <v>0</v>
      </c>
      <c r="G187" s="242">
        <f>'Saisie Patrimoine'!E192</f>
        <v>0</v>
      </c>
      <c r="H187" s="242">
        <f>'Saisie Patrimoine'!F192</f>
        <v>0</v>
      </c>
      <c r="J187" s="242">
        <f>IF(E187=0,0,INDEX('Liste Classe d''actifs'!$A$8:$A$37,MATCH(E187,'Liste Classe d''actifs'!$B$8:$B$37,0)))</f>
        <v>0</v>
      </c>
      <c r="K187" s="242" t="str">
        <f>IF(A187="","",IF(ISERROR(VLOOKUP(B187,'Liste Banque-Enveloppe'!A:D,2,FALSE)),0,VLOOKUP(B187,'Liste Banque-Enveloppe'!A:D,2,FALSE)))</f>
        <v/>
      </c>
      <c r="L187" s="242" t="str">
        <f t="shared" si="35"/>
        <v>00</v>
      </c>
      <c r="M187" s="242">
        <f t="shared" si="36"/>
        <v>0</v>
      </c>
      <c r="N187" s="242">
        <f t="shared" si="37"/>
        <v>0</v>
      </c>
      <c r="O187" s="242">
        <f t="shared" si="38"/>
        <v>0</v>
      </c>
      <c r="P187" s="242">
        <f t="shared" si="39"/>
        <v>0</v>
      </c>
      <c r="R187" s="242" t="str">
        <f t="shared" si="40"/>
        <v>Les autres classes d'actifs</v>
      </c>
      <c r="S187" s="242" t="str">
        <f t="shared" si="41"/>
        <v>Les autres banques</v>
      </c>
      <c r="AN187" s="242" t="str" cm="1">
        <f t="array" ref="AN187">IFERROR(INDEX($D$1:$D$301,MATCH(0,COUNTIF($AN$1:AN186,$D$1:$D$301),0)),"")</f>
        <v/>
      </c>
      <c r="AO187" s="258" t="e">
        <f t="shared" si="42"/>
        <v>#N/A</v>
      </c>
      <c r="AQ187" s="259" t="str" cm="1">
        <f t="array" ref="AQ187">IFERROR(INDEX($C$1:$C$301,MATCH(0,COUNTIF($AQ$1:AQ186,$C$1:$C$301),0)),"")</f>
        <v/>
      </c>
      <c r="AR187" s="258" t="e">
        <f t="shared" si="43"/>
        <v>#N/A</v>
      </c>
      <c r="AS187" s="258"/>
      <c r="AT187" s="260"/>
      <c r="AU187" s="258"/>
      <c r="AW187" s="242" t="str" cm="1">
        <f t="array" ref="AW187">IFERROR(INDEX('Liste Banque-Enveloppe'!$C$7:$C$206,MATCH(0,COUNTIF(AW$1:AW186,'Liste Banque-Enveloppe'!$C$7:$C$206),0)),"")</f>
        <v/>
      </c>
      <c r="AX187" s="242">
        <f t="shared" si="44"/>
        <v>0</v>
      </c>
      <c r="AY187" s="242">
        <f t="shared" si="45"/>
        <v>201</v>
      </c>
    </row>
    <row r="188" spans="2:51">
      <c r="B188" s="242">
        <f>'Saisie Patrimoine'!B193</f>
        <v>0</v>
      </c>
      <c r="C188" s="242">
        <f t="shared" si="33"/>
        <v>0</v>
      </c>
      <c r="D188" s="242">
        <f t="shared" si="34"/>
        <v>0</v>
      </c>
      <c r="E188" s="242">
        <f>'Saisie Patrimoine'!C193</f>
        <v>0</v>
      </c>
      <c r="G188" s="242">
        <f>'Saisie Patrimoine'!E193</f>
        <v>0</v>
      </c>
      <c r="H188" s="242">
        <f>'Saisie Patrimoine'!F193</f>
        <v>0</v>
      </c>
      <c r="J188" s="242">
        <f>IF(E188=0,0,INDEX('Liste Classe d''actifs'!$A$8:$A$37,MATCH(E188,'Liste Classe d''actifs'!$B$8:$B$37,0)))</f>
        <v>0</v>
      </c>
      <c r="K188" s="242" t="str">
        <f>IF(A188="","",IF(ISERROR(VLOOKUP(B188,'Liste Banque-Enveloppe'!A:D,2,FALSE)),0,VLOOKUP(B188,'Liste Banque-Enveloppe'!A:D,2,FALSE)))</f>
        <v/>
      </c>
      <c r="L188" s="242" t="str">
        <f t="shared" si="35"/>
        <v>00</v>
      </c>
      <c r="M188" s="242">
        <f t="shared" si="36"/>
        <v>0</v>
      </c>
      <c r="N188" s="242">
        <f t="shared" si="37"/>
        <v>0</v>
      </c>
      <c r="O188" s="242">
        <f t="shared" si="38"/>
        <v>0</v>
      </c>
      <c r="P188" s="242">
        <f t="shared" si="39"/>
        <v>0</v>
      </c>
      <c r="R188" s="242" t="str">
        <f t="shared" si="40"/>
        <v>Les autres classes d'actifs</v>
      </c>
      <c r="S188" s="242" t="str">
        <f t="shared" si="41"/>
        <v>Les autres banques</v>
      </c>
      <c r="AN188" s="242" t="str" cm="1">
        <f t="array" ref="AN188">IFERROR(INDEX($D$1:$D$301,MATCH(0,COUNTIF($AN$1:AN187,$D$1:$D$301),0)),"")</f>
        <v/>
      </c>
      <c r="AO188" s="258" t="e">
        <f t="shared" si="42"/>
        <v>#N/A</v>
      </c>
      <c r="AQ188" s="259" t="str" cm="1">
        <f t="array" ref="AQ188">IFERROR(INDEX($C$1:$C$301,MATCH(0,COUNTIF($AQ$1:AQ187,$C$1:$C$301),0)),"")</f>
        <v/>
      </c>
      <c r="AR188" s="258" t="e">
        <f t="shared" si="43"/>
        <v>#N/A</v>
      </c>
      <c r="AS188" s="258"/>
      <c r="AT188" s="260"/>
      <c r="AU188" s="258"/>
      <c r="AW188" s="242" t="str" cm="1">
        <f t="array" ref="AW188">IFERROR(INDEX('Liste Banque-Enveloppe'!$C$7:$C$206,MATCH(0,COUNTIF(AW$1:AW187,'Liste Banque-Enveloppe'!$C$7:$C$206),0)),"")</f>
        <v/>
      </c>
      <c r="AX188" s="242">
        <f t="shared" si="44"/>
        <v>0</v>
      </c>
      <c r="AY188" s="242">
        <f t="shared" si="45"/>
        <v>201</v>
      </c>
    </row>
    <row r="189" spans="2:51">
      <c r="B189" s="242">
        <f>'Saisie Patrimoine'!B194</f>
        <v>0</v>
      </c>
      <c r="C189" s="242">
        <f t="shared" si="33"/>
        <v>0</v>
      </c>
      <c r="D189" s="242">
        <f t="shared" si="34"/>
        <v>0</v>
      </c>
      <c r="E189" s="242">
        <f>'Saisie Patrimoine'!C194</f>
        <v>0</v>
      </c>
      <c r="G189" s="242">
        <f>'Saisie Patrimoine'!E194</f>
        <v>0</v>
      </c>
      <c r="H189" s="242">
        <f>'Saisie Patrimoine'!F194</f>
        <v>0</v>
      </c>
      <c r="J189" s="242">
        <f>IF(E189=0,0,INDEX('Liste Classe d''actifs'!$A$8:$A$37,MATCH(E189,'Liste Classe d''actifs'!$B$8:$B$37,0)))</f>
        <v>0</v>
      </c>
      <c r="K189" s="242" t="str">
        <f>IF(A189="","",IF(ISERROR(VLOOKUP(B189,'Liste Banque-Enveloppe'!A:D,2,FALSE)),0,VLOOKUP(B189,'Liste Banque-Enveloppe'!A:D,2,FALSE)))</f>
        <v/>
      </c>
      <c r="L189" s="242" t="str">
        <f t="shared" si="35"/>
        <v>00</v>
      </c>
      <c r="M189" s="242">
        <f t="shared" si="36"/>
        <v>0</v>
      </c>
      <c r="N189" s="242">
        <f t="shared" si="37"/>
        <v>0</v>
      </c>
      <c r="O189" s="242">
        <f t="shared" si="38"/>
        <v>0</v>
      </c>
      <c r="P189" s="242">
        <f t="shared" si="39"/>
        <v>0</v>
      </c>
      <c r="R189" s="242" t="str">
        <f t="shared" si="40"/>
        <v>Les autres classes d'actifs</v>
      </c>
      <c r="S189" s="242" t="str">
        <f t="shared" si="41"/>
        <v>Les autres banques</v>
      </c>
      <c r="AN189" s="242" t="str" cm="1">
        <f t="array" ref="AN189">IFERROR(INDEX($D$1:$D$301,MATCH(0,COUNTIF($AN$1:AN188,$D$1:$D$301),0)),"")</f>
        <v/>
      </c>
      <c r="AO189" s="258" t="e">
        <f t="shared" si="42"/>
        <v>#N/A</v>
      </c>
      <c r="AQ189" s="259" t="str" cm="1">
        <f t="array" ref="AQ189">IFERROR(INDEX($C$1:$C$301,MATCH(0,COUNTIF($AQ$1:AQ188,$C$1:$C$301),0)),"")</f>
        <v/>
      </c>
      <c r="AR189" s="258" t="e">
        <f t="shared" si="43"/>
        <v>#N/A</v>
      </c>
      <c r="AS189" s="258"/>
      <c r="AT189" s="260"/>
      <c r="AU189" s="258"/>
      <c r="AW189" s="242" t="str" cm="1">
        <f t="array" ref="AW189">IFERROR(INDEX('Liste Banque-Enveloppe'!$C$7:$C$206,MATCH(0,COUNTIF(AW$1:AW188,'Liste Banque-Enveloppe'!$C$7:$C$206),0)),"")</f>
        <v/>
      </c>
      <c r="AX189" s="242">
        <f t="shared" si="44"/>
        <v>0</v>
      </c>
      <c r="AY189" s="242">
        <f t="shared" si="45"/>
        <v>201</v>
      </c>
    </row>
    <row r="190" spans="2:51">
      <c r="B190" s="242">
        <f>'Saisie Patrimoine'!B195</f>
        <v>0</v>
      </c>
      <c r="C190" s="242">
        <f t="shared" si="33"/>
        <v>0</v>
      </c>
      <c r="D190" s="242">
        <f t="shared" si="34"/>
        <v>0</v>
      </c>
      <c r="E190" s="242">
        <f>'Saisie Patrimoine'!C195</f>
        <v>0</v>
      </c>
      <c r="G190" s="242">
        <f>'Saisie Patrimoine'!E195</f>
        <v>0</v>
      </c>
      <c r="H190" s="242">
        <f>'Saisie Patrimoine'!F195</f>
        <v>0</v>
      </c>
      <c r="J190" s="242">
        <f>IF(E190=0,0,INDEX('Liste Classe d''actifs'!$A$8:$A$37,MATCH(E190,'Liste Classe d''actifs'!$B$8:$B$37,0)))</f>
        <v>0</v>
      </c>
      <c r="K190" s="242" t="str">
        <f>IF(A190="","",IF(ISERROR(VLOOKUP(B190,'Liste Banque-Enveloppe'!A:D,2,FALSE)),0,VLOOKUP(B190,'Liste Banque-Enveloppe'!A:D,2,FALSE)))</f>
        <v/>
      </c>
      <c r="L190" s="242" t="str">
        <f t="shared" si="35"/>
        <v>00</v>
      </c>
      <c r="M190" s="242">
        <f t="shared" si="36"/>
        <v>0</v>
      </c>
      <c r="N190" s="242">
        <f t="shared" si="37"/>
        <v>0</v>
      </c>
      <c r="O190" s="242">
        <f t="shared" si="38"/>
        <v>0</v>
      </c>
      <c r="P190" s="242">
        <f t="shared" si="39"/>
        <v>0</v>
      </c>
      <c r="R190" s="242" t="str">
        <f t="shared" si="40"/>
        <v>Les autres classes d'actifs</v>
      </c>
      <c r="S190" s="242" t="str">
        <f t="shared" si="41"/>
        <v>Les autres banques</v>
      </c>
      <c r="AN190" s="242" t="str" cm="1">
        <f t="array" ref="AN190">IFERROR(INDEX($D$1:$D$301,MATCH(0,COUNTIF($AN$1:AN189,$D$1:$D$301),0)),"")</f>
        <v/>
      </c>
      <c r="AO190" s="258" t="e">
        <f t="shared" si="42"/>
        <v>#N/A</v>
      </c>
      <c r="AQ190" s="259" t="str" cm="1">
        <f t="array" ref="AQ190">IFERROR(INDEX($C$1:$C$301,MATCH(0,COUNTIF($AQ$1:AQ189,$C$1:$C$301),0)),"")</f>
        <v/>
      </c>
      <c r="AR190" s="258" t="e">
        <f t="shared" si="43"/>
        <v>#N/A</v>
      </c>
      <c r="AS190" s="258"/>
      <c r="AT190" s="260"/>
      <c r="AU190" s="258"/>
      <c r="AW190" s="242" t="str" cm="1">
        <f t="array" ref="AW190">IFERROR(INDEX('Liste Banque-Enveloppe'!$C$7:$C$206,MATCH(0,COUNTIF(AW$1:AW189,'Liste Banque-Enveloppe'!$C$7:$C$206),0)),"")</f>
        <v/>
      </c>
      <c r="AX190" s="242">
        <f t="shared" si="44"/>
        <v>0</v>
      </c>
      <c r="AY190" s="242">
        <f t="shared" si="45"/>
        <v>201</v>
      </c>
    </row>
    <row r="191" spans="2:51">
      <c r="B191" s="242">
        <f>'Saisie Patrimoine'!B196</f>
        <v>0</v>
      </c>
      <c r="C191" s="242">
        <f t="shared" si="33"/>
        <v>0</v>
      </c>
      <c r="D191" s="242">
        <f t="shared" si="34"/>
        <v>0</v>
      </c>
      <c r="E191" s="242">
        <f>'Saisie Patrimoine'!C196</f>
        <v>0</v>
      </c>
      <c r="G191" s="242">
        <f>'Saisie Patrimoine'!E196</f>
        <v>0</v>
      </c>
      <c r="H191" s="242">
        <f>'Saisie Patrimoine'!F196</f>
        <v>0</v>
      </c>
      <c r="J191" s="242">
        <f>IF(E191=0,0,INDEX('Liste Classe d''actifs'!$A$8:$A$37,MATCH(E191,'Liste Classe d''actifs'!$B$8:$B$37,0)))</f>
        <v>0</v>
      </c>
      <c r="K191" s="242" t="str">
        <f>IF(A191="","",IF(ISERROR(VLOOKUP(B191,'Liste Banque-Enveloppe'!A:D,2,FALSE)),0,VLOOKUP(B191,'Liste Banque-Enveloppe'!A:D,2,FALSE)))</f>
        <v/>
      </c>
      <c r="L191" s="242" t="str">
        <f t="shared" si="35"/>
        <v>00</v>
      </c>
      <c r="M191" s="242">
        <f t="shared" si="36"/>
        <v>0</v>
      </c>
      <c r="N191" s="242">
        <f t="shared" si="37"/>
        <v>0</v>
      </c>
      <c r="O191" s="242">
        <f t="shared" si="38"/>
        <v>0</v>
      </c>
      <c r="P191" s="242">
        <f t="shared" si="39"/>
        <v>0</v>
      </c>
      <c r="R191" s="242" t="str">
        <f t="shared" si="40"/>
        <v>Les autres classes d'actifs</v>
      </c>
      <c r="S191" s="242" t="str">
        <f t="shared" si="41"/>
        <v>Les autres banques</v>
      </c>
      <c r="AN191" s="242" t="str" cm="1">
        <f t="array" ref="AN191">IFERROR(INDEX($D$1:$D$301,MATCH(0,COUNTIF($AN$1:AN190,$D$1:$D$301),0)),"")</f>
        <v/>
      </c>
      <c r="AO191" s="258" t="e">
        <f t="shared" si="42"/>
        <v>#N/A</v>
      </c>
      <c r="AQ191" s="259" t="str" cm="1">
        <f t="array" ref="AQ191">IFERROR(INDEX($C$1:$C$301,MATCH(0,COUNTIF($AQ$1:AQ190,$C$1:$C$301),0)),"")</f>
        <v/>
      </c>
      <c r="AR191" s="258" t="e">
        <f t="shared" si="43"/>
        <v>#N/A</v>
      </c>
      <c r="AS191" s="258"/>
      <c r="AT191" s="260"/>
      <c r="AU191" s="258"/>
      <c r="AW191" s="242" t="str" cm="1">
        <f t="array" ref="AW191">IFERROR(INDEX('Liste Banque-Enveloppe'!$C$7:$C$206,MATCH(0,COUNTIF(AW$1:AW190,'Liste Banque-Enveloppe'!$C$7:$C$206),0)),"")</f>
        <v/>
      </c>
      <c r="AX191" s="242">
        <f t="shared" si="44"/>
        <v>0</v>
      </c>
      <c r="AY191" s="242">
        <f t="shared" si="45"/>
        <v>201</v>
      </c>
    </row>
    <row r="192" spans="2:51">
      <c r="B192" s="242">
        <f>'Saisie Patrimoine'!B197</f>
        <v>0</v>
      </c>
      <c r="C192" s="242">
        <f t="shared" si="33"/>
        <v>0</v>
      </c>
      <c r="D192" s="242">
        <f t="shared" si="34"/>
        <v>0</v>
      </c>
      <c r="E192" s="242">
        <f>'Saisie Patrimoine'!C197</f>
        <v>0</v>
      </c>
      <c r="G192" s="242">
        <f>'Saisie Patrimoine'!E197</f>
        <v>0</v>
      </c>
      <c r="H192" s="242">
        <f>'Saisie Patrimoine'!F197</f>
        <v>0</v>
      </c>
      <c r="J192" s="242">
        <f>IF(E192=0,0,INDEX('Liste Classe d''actifs'!$A$8:$A$37,MATCH(E192,'Liste Classe d''actifs'!$B$8:$B$37,0)))</f>
        <v>0</v>
      </c>
      <c r="K192" s="242" t="str">
        <f>IF(A192="","",IF(ISERROR(VLOOKUP(B192,'Liste Banque-Enveloppe'!A:D,2,FALSE)),0,VLOOKUP(B192,'Liste Banque-Enveloppe'!A:D,2,FALSE)))</f>
        <v/>
      </c>
      <c r="L192" s="242" t="str">
        <f t="shared" si="35"/>
        <v>00</v>
      </c>
      <c r="M192" s="242">
        <f t="shared" si="36"/>
        <v>0</v>
      </c>
      <c r="N192" s="242">
        <f t="shared" si="37"/>
        <v>0</v>
      </c>
      <c r="O192" s="242">
        <f t="shared" si="38"/>
        <v>0</v>
      </c>
      <c r="P192" s="242">
        <f t="shared" si="39"/>
        <v>0</v>
      </c>
      <c r="R192" s="242" t="str">
        <f t="shared" si="40"/>
        <v>Les autres classes d'actifs</v>
      </c>
      <c r="S192" s="242" t="str">
        <f t="shared" si="41"/>
        <v>Les autres banques</v>
      </c>
      <c r="AN192" s="242" t="str" cm="1">
        <f t="array" ref="AN192">IFERROR(INDEX($D$1:$D$301,MATCH(0,COUNTIF($AN$1:AN191,$D$1:$D$301),0)),"")</f>
        <v/>
      </c>
      <c r="AO192" s="258" t="e">
        <f t="shared" si="42"/>
        <v>#N/A</v>
      </c>
      <c r="AQ192" s="259" t="str" cm="1">
        <f t="array" ref="AQ192">IFERROR(INDEX($C$1:$C$301,MATCH(0,COUNTIF($AQ$1:AQ191,$C$1:$C$301),0)),"")</f>
        <v/>
      </c>
      <c r="AR192" s="258" t="e">
        <f t="shared" si="43"/>
        <v>#N/A</v>
      </c>
      <c r="AS192" s="258"/>
      <c r="AT192" s="260"/>
      <c r="AU192" s="258"/>
      <c r="AW192" s="242" t="str" cm="1">
        <f t="array" ref="AW192">IFERROR(INDEX('Liste Banque-Enveloppe'!$C$7:$C$206,MATCH(0,COUNTIF(AW$1:AW191,'Liste Banque-Enveloppe'!$C$7:$C$206),0)),"")</f>
        <v/>
      </c>
      <c r="AX192" s="242">
        <f t="shared" si="44"/>
        <v>0</v>
      </c>
      <c r="AY192" s="242">
        <f t="shared" si="45"/>
        <v>201</v>
      </c>
    </row>
    <row r="193" spans="2:51">
      <c r="B193" s="242">
        <f>'Saisie Patrimoine'!B198</f>
        <v>0</v>
      </c>
      <c r="C193" s="242">
        <f t="shared" si="33"/>
        <v>0</v>
      </c>
      <c r="D193" s="242">
        <f t="shared" si="34"/>
        <v>0</v>
      </c>
      <c r="E193" s="242">
        <f>'Saisie Patrimoine'!C198</f>
        <v>0</v>
      </c>
      <c r="G193" s="242">
        <f>'Saisie Patrimoine'!E198</f>
        <v>0</v>
      </c>
      <c r="H193" s="242">
        <f>'Saisie Patrimoine'!F198</f>
        <v>0</v>
      </c>
      <c r="J193" s="242">
        <f>IF(E193=0,0,INDEX('Liste Classe d''actifs'!$A$8:$A$37,MATCH(E193,'Liste Classe d''actifs'!$B$8:$B$37,0)))</f>
        <v>0</v>
      </c>
      <c r="K193" s="242" t="str">
        <f>IF(A193="","",IF(ISERROR(VLOOKUP(B193,'Liste Banque-Enveloppe'!A:D,2,FALSE)),0,VLOOKUP(B193,'Liste Banque-Enveloppe'!A:D,2,FALSE)))</f>
        <v/>
      </c>
      <c r="L193" s="242" t="str">
        <f t="shared" si="35"/>
        <v>00</v>
      </c>
      <c r="M193" s="242">
        <f t="shared" si="36"/>
        <v>0</v>
      </c>
      <c r="N193" s="242">
        <f t="shared" si="37"/>
        <v>0</v>
      </c>
      <c r="O193" s="242">
        <f t="shared" si="38"/>
        <v>0</v>
      </c>
      <c r="P193" s="242">
        <f t="shared" si="39"/>
        <v>0</v>
      </c>
      <c r="R193" s="242" t="str">
        <f t="shared" si="40"/>
        <v>Les autres classes d'actifs</v>
      </c>
      <c r="S193" s="242" t="str">
        <f t="shared" si="41"/>
        <v>Les autres banques</v>
      </c>
      <c r="AN193" s="242" t="str" cm="1">
        <f t="array" ref="AN193">IFERROR(INDEX($D$1:$D$301,MATCH(0,COUNTIF($AN$1:AN192,$D$1:$D$301),0)),"")</f>
        <v/>
      </c>
      <c r="AO193" s="258" t="e">
        <f t="shared" si="42"/>
        <v>#N/A</v>
      </c>
      <c r="AQ193" s="259" t="str" cm="1">
        <f t="array" ref="AQ193">IFERROR(INDEX($C$1:$C$301,MATCH(0,COUNTIF($AQ$1:AQ192,$C$1:$C$301),0)),"")</f>
        <v/>
      </c>
      <c r="AR193" s="258" t="e">
        <f t="shared" si="43"/>
        <v>#N/A</v>
      </c>
      <c r="AS193" s="258"/>
      <c r="AT193" s="260"/>
      <c r="AU193" s="258"/>
      <c r="AW193" s="242" t="str" cm="1">
        <f t="array" ref="AW193">IFERROR(INDEX('Liste Banque-Enveloppe'!$C$7:$C$206,MATCH(0,COUNTIF(AW$1:AW192,'Liste Banque-Enveloppe'!$C$7:$C$206),0)),"")</f>
        <v/>
      </c>
      <c r="AX193" s="242">
        <f t="shared" si="44"/>
        <v>0</v>
      </c>
      <c r="AY193" s="242">
        <f t="shared" si="45"/>
        <v>201</v>
      </c>
    </row>
    <row r="194" spans="2:51">
      <c r="B194" s="242">
        <f>'Saisie Patrimoine'!B199</f>
        <v>0</v>
      </c>
      <c r="C194" s="242">
        <f t="shared" si="33"/>
        <v>0</v>
      </c>
      <c r="D194" s="242">
        <f t="shared" si="34"/>
        <v>0</v>
      </c>
      <c r="E194" s="242">
        <f>'Saisie Patrimoine'!C199</f>
        <v>0</v>
      </c>
      <c r="G194" s="242">
        <f>'Saisie Patrimoine'!E199</f>
        <v>0</v>
      </c>
      <c r="H194" s="242">
        <f>'Saisie Patrimoine'!F199</f>
        <v>0</v>
      </c>
      <c r="J194" s="242">
        <f>IF(E194=0,0,INDEX('Liste Classe d''actifs'!$A$8:$A$37,MATCH(E194,'Liste Classe d''actifs'!$B$8:$B$37,0)))</f>
        <v>0</v>
      </c>
      <c r="K194" s="242" t="str">
        <f>IF(A194="","",IF(ISERROR(VLOOKUP(B194,'Liste Banque-Enveloppe'!A:D,2,FALSE)),0,VLOOKUP(B194,'Liste Banque-Enveloppe'!A:D,2,FALSE)))</f>
        <v/>
      </c>
      <c r="L194" s="242" t="str">
        <f t="shared" si="35"/>
        <v>00</v>
      </c>
      <c r="M194" s="242">
        <f t="shared" si="36"/>
        <v>0</v>
      </c>
      <c r="N194" s="242">
        <f t="shared" si="37"/>
        <v>0</v>
      </c>
      <c r="O194" s="242">
        <f t="shared" si="38"/>
        <v>0</v>
      </c>
      <c r="P194" s="242">
        <f t="shared" si="39"/>
        <v>0</v>
      </c>
      <c r="R194" s="242" t="str">
        <f t="shared" si="40"/>
        <v>Les autres classes d'actifs</v>
      </c>
      <c r="S194" s="242" t="str">
        <f t="shared" si="41"/>
        <v>Les autres banques</v>
      </c>
      <c r="AN194" s="242" t="str" cm="1">
        <f t="array" ref="AN194">IFERROR(INDEX($D$1:$D$301,MATCH(0,COUNTIF($AN$1:AN193,$D$1:$D$301),0)),"")</f>
        <v/>
      </c>
      <c r="AO194" s="258" t="e">
        <f t="shared" si="42"/>
        <v>#N/A</v>
      </c>
      <c r="AQ194" s="259" t="str" cm="1">
        <f t="array" ref="AQ194">IFERROR(INDEX($C$1:$C$301,MATCH(0,COUNTIF($AQ$1:AQ193,$C$1:$C$301),0)),"")</f>
        <v/>
      </c>
      <c r="AR194" s="258" t="e">
        <f t="shared" si="43"/>
        <v>#N/A</v>
      </c>
      <c r="AS194" s="258"/>
      <c r="AT194" s="260"/>
      <c r="AU194" s="258"/>
      <c r="AW194" s="242" t="str" cm="1">
        <f t="array" ref="AW194">IFERROR(INDEX('Liste Banque-Enveloppe'!$C$7:$C$206,MATCH(0,COUNTIF(AW$1:AW193,'Liste Banque-Enveloppe'!$C$7:$C$206),0)),"")</f>
        <v/>
      </c>
      <c r="AX194" s="242">
        <f t="shared" si="44"/>
        <v>0</v>
      </c>
      <c r="AY194" s="242">
        <f t="shared" si="45"/>
        <v>201</v>
      </c>
    </row>
    <row r="195" spans="2:51">
      <c r="B195" s="242">
        <f>'Saisie Patrimoine'!B200</f>
        <v>0</v>
      </c>
      <c r="C195" s="242">
        <f t="shared" ref="C195:C258" si="47">IF(B195="","",IF(B195=0,0,LEFT(B195,FIND(" - ",B195)-1)))</f>
        <v>0</v>
      </c>
      <c r="D195" s="242">
        <f t="shared" ref="D195:D258" si="48">IF(B195="","",IF(B195=0,0,RIGHT(B195,LEN(B195)-FIND(" - ",B195)-2)))</f>
        <v>0</v>
      </c>
      <c r="E195" s="242">
        <f>'Saisie Patrimoine'!C200</f>
        <v>0</v>
      </c>
      <c r="G195" s="242">
        <f>'Saisie Patrimoine'!E200</f>
        <v>0</v>
      </c>
      <c r="H195" s="242">
        <f>'Saisie Patrimoine'!F200</f>
        <v>0</v>
      </c>
      <c r="J195" s="242">
        <f>IF(E195=0,0,INDEX('Liste Classe d''actifs'!$A$8:$A$37,MATCH(E195,'Liste Classe d''actifs'!$B$8:$B$37,0)))</f>
        <v>0</v>
      </c>
      <c r="K195" s="242" t="str">
        <f>IF(A195="","",IF(ISERROR(VLOOKUP(B195,'Liste Banque-Enveloppe'!A:D,2,FALSE)),0,VLOOKUP(B195,'Liste Banque-Enveloppe'!A:D,2,FALSE)))</f>
        <v/>
      </c>
      <c r="L195" s="242" t="str">
        <f t="shared" ref="L195:L258" si="49">J195&amp;E195</f>
        <v>00</v>
      </c>
      <c r="M195" s="242">
        <f t="shared" ref="M195:M258" si="50">IF(AND($AZ$14="Toutes",$AZ$15="Toutes"),N195,IF(AND($AZ$14="Toutes",$AZ$15&lt;&gt;"Toutes"),IF($AZ$15=E195,N195,0),IF(AND($AZ$14&lt;&gt;"Toutes",$AZ$15="Toutes"),IF($AZ$14=J195,N195,0),IF($AZ$14&amp;$AZ$15=L195,N195,0))))</f>
        <v>0</v>
      </c>
      <c r="N195" s="242">
        <f t="shared" ref="N195:N258" si="51">IF(AND($T$10=2,D195="Résidence principale"),0,IF($T$7="Net",G195,IF(H195=0,G195,H195)))</f>
        <v>0</v>
      </c>
      <c r="O195" s="242">
        <f t="shared" ref="O195:O258" si="52">IF(AND($T$10=2,D195="Résidence principale"),0,IF(H195=0,G195,H195))</f>
        <v>0</v>
      </c>
      <c r="P195" s="242">
        <f t="shared" ref="P195:P258" si="53">IF(AND($AZ$14="Toutes",$AZ$15="Toutes"),O195,IF(AND($AZ$14="Toutes",$AZ$15&lt;&gt;"Toutes"),IF($AZ$15=E195,O195,0),IF(AND($AZ$14&lt;&gt;"Toutes",$AZ$15="Toutes"),IF($AZ$14=J195,O195,0),IF($AZ$14&amp;$AZ$15=L195,O195,0))))</f>
        <v>0</v>
      </c>
      <c r="R195" s="242" t="str">
        <f t="shared" ref="R195:R258" si="54">IF(NOT(ISERROR(VLOOKUP(E195,$AC$2:$AC$6,1,FALSE))),E195,"Les autres classes d'actifs")</f>
        <v>Les autres classes d'actifs</v>
      </c>
      <c r="S195" s="242" t="str">
        <f t="shared" ref="S195:S258" si="55">IF(NOT(ISERROR(VLOOKUP(C195,$AS$2:$AS$6,1,FALSE))),C195,"Les autres banques")</f>
        <v>Les autres banques</v>
      </c>
      <c r="AN195" s="242" t="str" cm="1">
        <f t="array" ref="AN195">IFERROR(INDEX($D$1:$D$301,MATCH(0,COUNTIF($AN$1:AN194,$D$1:$D$301),0)),"")</f>
        <v/>
      </c>
      <c r="AO195" s="258" t="e">
        <f t="shared" ref="AO195:AO201" si="56">IF(AN195="",NA(),IF(SUMIF(D:D,AN195,M:M)=0,0,SUMIF(D:D,AN195,M:M)))</f>
        <v>#N/A</v>
      </c>
      <c r="AQ195" s="259" t="str" cm="1">
        <f t="array" ref="AQ195">IFERROR(INDEX($C$1:$C$301,MATCH(0,COUNTIF($AQ$1:AQ194,$C$1:$C$301),0)),"")</f>
        <v/>
      </c>
      <c r="AR195" s="258" t="e">
        <f t="shared" ref="AR195:AR201" si="57">IF(AQ195="",NA(),IF(SUMIF(C:C,AQ195,M:M)=0,NA(),SUMIF(C:C,AQ195,M:M)))</f>
        <v>#N/A</v>
      </c>
      <c r="AS195" s="258"/>
      <c r="AT195" s="260"/>
      <c r="AU195" s="258"/>
      <c r="AW195" s="242" t="str" cm="1">
        <f t="array" ref="AW195">IFERROR(INDEX('Liste Banque-Enveloppe'!$C$7:$C$206,MATCH(0,COUNTIF(AW$1:AW194,'Liste Banque-Enveloppe'!$C$7:$C$206),0)),"")</f>
        <v/>
      </c>
      <c r="AX195" s="242">
        <f t="shared" ref="AX195:AX201" si="58">IF(OR(AW195="",AW195=" - "),0,IFERROR(INDEX($AW$2:$AW$202,MATCH(SMALL($AY$2:$AY$202,ROW(AW194)),$AY$2:$AY$202,0)),""))</f>
        <v>0</v>
      </c>
      <c r="AY195" s="242">
        <f t="shared" ref="AY195:AY201" si="59">IF(OR(AW195="",AW195=" - "),201,COUNTIF($AW$2:$AW$201,"&lt;="&amp;AW195))</f>
        <v>201</v>
      </c>
    </row>
    <row r="196" spans="2:51">
      <c r="B196" s="242">
        <f>'Saisie Patrimoine'!B201</f>
        <v>0</v>
      </c>
      <c r="C196" s="242">
        <f t="shared" si="47"/>
        <v>0</v>
      </c>
      <c r="D196" s="242">
        <f t="shared" si="48"/>
        <v>0</v>
      </c>
      <c r="E196" s="242">
        <f>'Saisie Patrimoine'!C201</f>
        <v>0</v>
      </c>
      <c r="G196" s="242">
        <f>'Saisie Patrimoine'!E201</f>
        <v>0</v>
      </c>
      <c r="H196" s="242">
        <f>'Saisie Patrimoine'!F201</f>
        <v>0</v>
      </c>
      <c r="J196" s="242">
        <f>IF(E196=0,0,INDEX('Liste Classe d''actifs'!$A$8:$A$37,MATCH(E196,'Liste Classe d''actifs'!$B$8:$B$37,0)))</f>
        <v>0</v>
      </c>
      <c r="K196" s="242" t="str">
        <f>IF(A196="","",IF(ISERROR(VLOOKUP(B196,'Liste Banque-Enveloppe'!A:D,2,FALSE)),0,VLOOKUP(B196,'Liste Banque-Enveloppe'!A:D,2,FALSE)))</f>
        <v/>
      </c>
      <c r="L196" s="242" t="str">
        <f t="shared" si="49"/>
        <v>00</v>
      </c>
      <c r="M196" s="242">
        <f t="shared" si="50"/>
        <v>0</v>
      </c>
      <c r="N196" s="242">
        <f t="shared" si="51"/>
        <v>0</v>
      </c>
      <c r="O196" s="242">
        <f t="shared" si="52"/>
        <v>0</v>
      </c>
      <c r="P196" s="242">
        <f t="shared" si="53"/>
        <v>0</v>
      </c>
      <c r="R196" s="242" t="str">
        <f t="shared" si="54"/>
        <v>Les autres classes d'actifs</v>
      </c>
      <c r="S196" s="242" t="str">
        <f t="shared" si="55"/>
        <v>Les autres banques</v>
      </c>
      <c r="AN196" s="242" t="str" cm="1">
        <f t="array" ref="AN196">IFERROR(INDEX($D$1:$D$301,MATCH(0,COUNTIF($AN$1:AN195,$D$1:$D$301),0)),"")</f>
        <v/>
      </c>
      <c r="AO196" s="258" t="e">
        <f t="shared" si="56"/>
        <v>#N/A</v>
      </c>
      <c r="AQ196" s="259" t="str" cm="1">
        <f t="array" ref="AQ196">IFERROR(INDEX($C$1:$C$301,MATCH(0,COUNTIF($AQ$1:AQ195,$C$1:$C$301),0)),"")</f>
        <v/>
      </c>
      <c r="AR196" s="258" t="e">
        <f t="shared" si="57"/>
        <v>#N/A</v>
      </c>
      <c r="AS196" s="258"/>
      <c r="AT196" s="260"/>
      <c r="AU196" s="258"/>
      <c r="AW196" s="242" t="str" cm="1">
        <f t="array" ref="AW196">IFERROR(INDEX('Liste Banque-Enveloppe'!$C$7:$C$206,MATCH(0,COUNTIF(AW$1:AW195,'Liste Banque-Enveloppe'!$C$7:$C$206),0)),"")</f>
        <v/>
      </c>
      <c r="AX196" s="242">
        <f t="shared" si="58"/>
        <v>0</v>
      </c>
      <c r="AY196" s="242">
        <f t="shared" si="59"/>
        <v>201</v>
      </c>
    </row>
    <row r="197" spans="2:51">
      <c r="B197" s="242">
        <f>'Saisie Patrimoine'!B202</f>
        <v>0</v>
      </c>
      <c r="C197" s="242">
        <f t="shared" si="47"/>
        <v>0</v>
      </c>
      <c r="D197" s="242">
        <f t="shared" si="48"/>
        <v>0</v>
      </c>
      <c r="E197" s="242">
        <f>'Saisie Patrimoine'!C202</f>
        <v>0</v>
      </c>
      <c r="G197" s="242">
        <f>'Saisie Patrimoine'!E202</f>
        <v>0</v>
      </c>
      <c r="H197" s="242">
        <f>'Saisie Patrimoine'!F202</f>
        <v>0</v>
      </c>
      <c r="J197" s="242">
        <f>IF(E197=0,0,INDEX('Liste Classe d''actifs'!$A$8:$A$37,MATCH(E197,'Liste Classe d''actifs'!$B$8:$B$37,0)))</f>
        <v>0</v>
      </c>
      <c r="K197" s="242" t="str">
        <f>IF(A197="","",IF(ISERROR(VLOOKUP(B197,'Liste Banque-Enveloppe'!A:D,2,FALSE)),0,VLOOKUP(B197,'Liste Banque-Enveloppe'!A:D,2,FALSE)))</f>
        <v/>
      </c>
      <c r="L197" s="242" t="str">
        <f t="shared" si="49"/>
        <v>00</v>
      </c>
      <c r="M197" s="242">
        <f t="shared" si="50"/>
        <v>0</v>
      </c>
      <c r="N197" s="242">
        <f t="shared" si="51"/>
        <v>0</v>
      </c>
      <c r="O197" s="242">
        <f t="shared" si="52"/>
        <v>0</v>
      </c>
      <c r="P197" s="242">
        <f t="shared" si="53"/>
        <v>0</v>
      </c>
      <c r="R197" s="242" t="str">
        <f t="shared" si="54"/>
        <v>Les autres classes d'actifs</v>
      </c>
      <c r="S197" s="242" t="str">
        <f t="shared" si="55"/>
        <v>Les autres banques</v>
      </c>
      <c r="AN197" s="242" t="str" cm="1">
        <f t="array" ref="AN197">IFERROR(INDEX($D$1:$D$301,MATCH(0,COUNTIF($AN$1:AN196,$D$1:$D$301),0)),"")</f>
        <v/>
      </c>
      <c r="AO197" s="258" t="e">
        <f t="shared" si="56"/>
        <v>#N/A</v>
      </c>
      <c r="AQ197" s="259" t="str" cm="1">
        <f t="array" ref="AQ197">IFERROR(INDEX($C$1:$C$301,MATCH(0,COUNTIF($AQ$1:AQ196,$C$1:$C$301),0)),"")</f>
        <v/>
      </c>
      <c r="AR197" s="258" t="e">
        <f t="shared" si="57"/>
        <v>#N/A</v>
      </c>
      <c r="AS197" s="258"/>
      <c r="AT197" s="260"/>
      <c r="AU197" s="258"/>
      <c r="AW197" s="242" t="str" cm="1">
        <f t="array" ref="AW197">IFERROR(INDEX('Liste Banque-Enveloppe'!$C$7:$C$206,MATCH(0,COUNTIF(AW$1:AW196,'Liste Banque-Enveloppe'!$C$7:$C$206),0)),"")</f>
        <v/>
      </c>
      <c r="AX197" s="242">
        <f t="shared" si="58"/>
        <v>0</v>
      </c>
      <c r="AY197" s="242">
        <f t="shared" si="59"/>
        <v>201</v>
      </c>
    </row>
    <row r="198" spans="2:51">
      <c r="B198" s="242">
        <f>'Saisie Patrimoine'!B203</f>
        <v>0</v>
      </c>
      <c r="C198" s="242">
        <f t="shared" si="47"/>
        <v>0</v>
      </c>
      <c r="D198" s="242">
        <f t="shared" si="48"/>
        <v>0</v>
      </c>
      <c r="E198" s="242">
        <f>'Saisie Patrimoine'!C203</f>
        <v>0</v>
      </c>
      <c r="G198" s="242">
        <f>'Saisie Patrimoine'!E203</f>
        <v>0</v>
      </c>
      <c r="H198" s="242">
        <f>'Saisie Patrimoine'!F203</f>
        <v>0</v>
      </c>
      <c r="J198" s="242">
        <f>IF(E198=0,0,INDEX('Liste Classe d''actifs'!$A$8:$A$37,MATCH(E198,'Liste Classe d''actifs'!$B$8:$B$37,0)))</f>
        <v>0</v>
      </c>
      <c r="K198" s="242" t="str">
        <f>IF(A198="","",IF(ISERROR(VLOOKUP(B198,'Liste Banque-Enveloppe'!A:D,2,FALSE)),0,VLOOKUP(B198,'Liste Banque-Enveloppe'!A:D,2,FALSE)))</f>
        <v/>
      </c>
      <c r="L198" s="242" t="str">
        <f t="shared" si="49"/>
        <v>00</v>
      </c>
      <c r="M198" s="242">
        <f t="shared" si="50"/>
        <v>0</v>
      </c>
      <c r="N198" s="242">
        <f t="shared" si="51"/>
        <v>0</v>
      </c>
      <c r="O198" s="242">
        <f t="shared" si="52"/>
        <v>0</v>
      </c>
      <c r="P198" s="242">
        <f t="shared" si="53"/>
        <v>0</v>
      </c>
      <c r="R198" s="242" t="str">
        <f t="shared" si="54"/>
        <v>Les autres classes d'actifs</v>
      </c>
      <c r="S198" s="242" t="str">
        <f t="shared" si="55"/>
        <v>Les autres banques</v>
      </c>
      <c r="AN198" s="242" t="str" cm="1">
        <f t="array" ref="AN198">IFERROR(INDEX($D$1:$D$301,MATCH(0,COUNTIF($AN$1:AN197,$D$1:$D$301),0)),"")</f>
        <v/>
      </c>
      <c r="AO198" s="258" t="e">
        <f t="shared" si="56"/>
        <v>#N/A</v>
      </c>
      <c r="AQ198" s="259" t="str" cm="1">
        <f t="array" ref="AQ198">IFERROR(INDEX($C$1:$C$301,MATCH(0,COUNTIF($AQ$1:AQ197,$C$1:$C$301),0)),"")</f>
        <v/>
      </c>
      <c r="AR198" s="258" t="e">
        <f t="shared" si="57"/>
        <v>#N/A</v>
      </c>
      <c r="AS198" s="258"/>
      <c r="AT198" s="260"/>
      <c r="AU198" s="258"/>
      <c r="AW198" s="242" t="str" cm="1">
        <f t="array" ref="AW198">IFERROR(INDEX('Liste Banque-Enveloppe'!$C$7:$C$206,MATCH(0,COUNTIF(AW$1:AW197,'Liste Banque-Enveloppe'!$C$7:$C$206),0)),"")</f>
        <v/>
      </c>
      <c r="AX198" s="242">
        <f t="shared" si="58"/>
        <v>0</v>
      </c>
      <c r="AY198" s="242">
        <f t="shared" si="59"/>
        <v>201</v>
      </c>
    </row>
    <row r="199" spans="2:51">
      <c r="B199" s="242">
        <f>'Saisie Patrimoine'!B204</f>
        <v>0</v>
      </c>
      <c r="C199" s="242">
        <f t="shared" si="47"/>
        <v>0</v>
      </c>
      <c r="D199" s="242">
        <f t="shared" si="48"/>
        <v>0</v>
      </c>
      <c r="E199" s="242">
        <f>'Saisie Patrimoine'!C204</f>
        <v>0</v>
      </c>
      <c r="G199" s="242">
        <f>'Saisie Patrimoine'!E204</f>
        <v>0</v>
      </c>
      <c r="H199" s="242">
        <f>'Saisie Patrimoine'!F204</f>
        <v>0</v>
      </c>
      <c r="J199" s="242">
        <f>IF(E199=0,0,INDEX('Liste Classe d''actifs'!$A$8:$A$37,MATCH(E199,'Liste Classe d''actifs'!$B$8:$B$37,0)))</f>
        <v>0</v>
      </c>
      <c r="K199" s="242" t="str">
        <f>IF(A199="","",IF(ISERROR(VLOOKUP(B199,'Liste Banque-Enveloppe'!A:D,2,FALSE)),0,VLOOKUP(B199,'Liste Banque-Enveloppe'!A:D,2,FALSE)))</f>
        <v/>
      </c>
      <c r="L199" s="242" t="str">
        <f t="shared" si="49"/>
        <v>00</v>
      </c>
      <c r="M199" s="242">
        <f t="shared" si="50"/>
        <v>0</v>
      </c>
      <c r="N199" s="242">
        <f t="shared" si="51"/>
        <v>0</v>
      </c>
      <c r="O199" s="242">
        <f t="shared" si="52"/>
        <v>0</v>
      </c>
      <c r="P199" s="242">
        <f t="shared" si="53"/>
        <v>0</v>
      </c>
      <c r="R199" s="242" t="str">
        <f t="shared" si="54"/>
        <v>Les autres classes d'actifs</v>
      </c>
      <c r="S199" s="242" t="str">
        <f t="shared" si="55"/>
        <v>Les autres banques</v>
      </c>
      <c r="AN199" s="242" t="str" cm="1">
        <f t="array" ref="AN199">IFERROR(INDEX($D$1:$D$301,MATCH(0,COUNTIF($AN$1:AN198,$D$1:$D$301),0)),"")</f>
        <v/>
      </c>
      <c r="AO199" s="258" t="e">
        <f t="shared" si="56"/>
        <v>#N/A</v>
      </c>
      <c r="AQ199" s="259" t="str" cm="1">
        <f t="array" ref="AQ199">IFERROR(INDEX($C$1:$C$301,MATCH(0,COUNTIF($AQ$1:AQ198,$C$1:$C$301),0)),"")</f>
        <v/>
      </c>
      <c r="AR199" s="258" t="e">
        <f t="shared" si="57"/>
        <v>#N/A</v>
      </c>
      <c r="AS199" s="258"/>
      <c r="AT199" s="260"/>
      <c r="AU199" s="258"/>
      <c r="AW199" s="242" t="str" cm="1">
        <f t="array" ref="AW199">IFERROR(INDEX('Liste Banque-Enveloppe'!$C$7:$C$206,MATCH(0,COUNTIF(AW$1:AW198,'Liste Banque-Enveloppe'!$C$7:$C$206),0)),"")</f>
        <v/>
      </c>
      <c r="AX199" s="242">
        <f t="shared" si="58"/>
        <v>0</v>
      </c>
      <c r="AY199" s="242">
        <f t="shared" si="59"/>
        <v>201</v>
      </c>
    </row>
    <row r="200" spans="2:51">
      <c r="B200" s="242">
        <f>'Saisie Patrimoine'!B205</f>
        <v>0</v>
      </c>
      <c r="C200" s="242">
        <f t="shared" si="47"/>
        <v>0</v>
      </c>
      <c r="D200" s="242">
        <f t="shared" si="48"/>
        <v>0</v>
      </c>
      <c r="E200" s="242">
        <f>'Saisie Patrimoine'!C205</f>
        <v>0</v>
      </c>
      <c r="G200" s="242">
        <f>'Saisie Patrimoine'!E205</f>
        <v>0</v>
      </c>
      <c r="H200" s="242">
        <f>'Saisie Patrimoine'!F205</f>
        <v>0</v>
      </c>
      <c r="J200" s="242">
        <f>IF(E200=0,0,INDEX('Liste Classe d''actifs'!$A$8:$A$37,MATCH(E200,'Liste Classe d''actifs'!$B$8:$B$37,0)))</f>
        <v>0</v>
      </c>
      <c r="K200" s="242" t="str">
        <f>IF(A200="","",IF(ISERROR(VLOOKUP(B200,'Liste Banque-Enveloppe'!A:D,2,FALSE)),0,VLOOKUP(B200,'Liste Banque-Enveloppe'!A:D,2,FALSE)))</f>
        <v/>
      </c>
      <c r="L200" s="242" t="str">
        <f t="shared" si="49"/>
        <v>00</v>
      </c>
      <c r="M200" s="242">
        <f t="shared" si="50"/>
        <v>0</v>
      </c>
      <c r="N200" s="242">
        <f t="shared" si="51"/>
        <v>0</v>
      </c>
      <c r="O200" s="242">
        <f t="shared" si="52"/>
        <v>0</v>
      </c>
      <c r="P200" s="242">
        <f t="shared" si="53"/>
        <v>0</v>
      </c>
      <c r="R200" s="242" t="str">
        <f t="shared" si="54"/>
        <v>Les autres classes d'actifs</v>
      </c>
      <c r="S200" s="242" t="str">
        <f t="shared" si="55"/>
        <v>Les autres banques</v>
      </c>
      <c r="AN200" s="242" t="str" cm="1">
        <f t="array" ref="AN200">IFERROR(INDEX($D$1:$D$301,MATCH(0,COUNTIF($AN$1:AN199,$D$1:$D$301),0)),"")</f>
        <v/>
      </c>
      <c r="AO200" s="258" t="e">
        <f t="shared" si="56"/>
        <v>#N/A</v>
      </c>
      <c r="AQ200" s="259" t="str" cm="1">
        <f t="array" ref="AQ200">IFERROR(INDEX($C$1:$C$301,MATCH(0,COUNTIF($AQ$1:AQ199,$C$1:$C$301),0)),"")</f>
        <v/>
      </c>
      <c r="AR200" s="258" t="e">
        <f t="shared" si="57"/>
        <v>#N/A</v>
      </c>
      <c r="AS200" s="258"/>
      <c r="AT200" s="260"/>
      <c r="AU200" s="258"/>
      <c r="AW200" s="242" t="str" cm="1">
        <f t="array" ref="AW200">IFERROR(INDEX('Liste Banque-Enveloppe'!$C$7:$C$206,MATCH(0,COUNTIF(AW$1:AW199,'Liste Banque-Enveloppe'!$C$7:$C$206),0)),"")</f>
        <v/>
      </c>
      <c r="AX200" s="242">
        <f t="shared" si="58"/>
        <v>0</v>
      </c>
      <c r="AY200" s="242">
        <f t="shared" si="59"/>
        <v>201</v>
      </c>
    </row>
    <row r="201" spans="2:51">
      <c r="B201" s="242">
        <f>'Saisie Patrimoine'!B206</f>
        <v>0</v>
      </c>
      <c r="C201" s="242">
        <f t="shared" si="47"/>
        <v>0</v>
      </c>
      <c r="D201" s="242">
        <f t="shared" si="48"/>
        <v>0</v>
      </c>
      <c r="E201" s="242">
        <f>'Saisie Patrimoine'!C206</f>
        <v>0</v>
      </c>
      <c r="G201" s="242">
        <f>'Saisie Patrimoine'!E206</f>
        <v>0</v>
      </c>
      <c r="H201" s="242">
        <f>'Saisie Patrimoine'!F206</f>
        <v>0</v>
      </c>
      <c r="J201" s="242">
        <f>IF(E201=0,0,INDEX('Liste Classe d''actifs'!$A$8:$A$37,MATCH(E201,'Liste Classe d''actifs'!$B$8:$B$37,0)))</f>
        <v>0</v>
      </c>
      <c r="K201" s="242" t="str">
        <f>IF(A201="","",IF(ISERROR(VLOOKUP(B201,'Liste Banque-Enveloppe'!A:D,2,FALSE)),0,VLOOKUP(B201,'Liste Banque-Enveloppe'!A:D,2,FALSE)))</f>
        <v/>
      </c>
      <c r="L201" s="242" t="str">
        <f t="shared" si="49"/>
        <v>00</v>
      </c>
      <c r="M201" s="242">
        <f t="shared" si="50"/>
        <v>0</v>
      </c>
      <c r="N201" s="242">
        <f t="shared" si="51"/>
        <v>0</v>
      </c>
      <c r="O201" s="242">
        <f t="shared" si="52"/>
        <v>0</v>
      </c>
      <c r="P201" s="242">
        <f t="shared" si="53"/>
        <v>0</v>
      </c>
      <c r="R201" s="242" t="str">
        <f t="shared" si="54"/>
        <v>Les autres classes d'actifs</v>
      </c>
      <c r="S201" s="242" t="str">
        <f t="shared" si="55"/>
        <v>Les autres banques</v>
      </c>
      <c r="AN201" s="242" t="str" cm="1">
        <f t="array" ref="AN201">IFERROR(INDEX($D$1:$D$301,MATCH(0,COUNTIF($AN$1:AN200,$D$1:$D$301),0)),"")</f>
        <v/>
      </c>
      <c r="AO201" s="258" t="e">
        <f t="shared" si="56"/>
        <v>#N/A</v>
      </c>
      <c r="AQ201" s="259" t="str" cm="1">
        <f t="array" ref="AQ201">IFERROR(INDEX($C$1:$C$301,MATCH(0,COUNTIF($AQ$1:AQ200,$C$1:$C$301),0)),"")</f>
        <v/>
      </c>
      <c r="AR201" s="258" t="e">
        <f t="shared" si="57"/>
        <v>#N/A</v>
      </c>
      <c r="AS201" s="258"/>
      <c r="AT201" s="260"/>
      <c r="AU201" s="258"/>
      <c r="AW201" s="242" t="str" cm="1">
        <f t="array" ref="AW201">IFERROR(INDEX('Liste Banque-Enveloppe'!$C$7:$C$206,MATCH(0,COUNTIF(AW$1:AW200,'Liste Banque-Enveloppe'!$C$7:$C$206),0)),"")</f>
        <v/>
      </c>
      <c r="AX201" s="242">
        <f t="shared" si="58"/>
        <v>0</v>
      </c>
      <c r="AY201" s="242">
        <f t="shared" si="59"/>
        <v>201</v>
      </c>
    </row>
    <row r="202" spans="2:51">
      <c r="B202" s="242">
        <f>'Saisie Patrimoine'!B207</f>
        <v>0</v>
      </c>
      <c r="C202" s="242">
        <f t="shared" si="47"/>
        <v>0</v>
      </c>
      <c r="D202" s="242">
        <f t="shared" si="48"/>
        <v>0</v>
      </c>
      <c r="E202" s="242">
        <f>'Saisie Patrimoine'!C207</f>
        <v>0</v>
      </c>
      <c r="G202" s="242">
        <f>'Saisie Patrimoine'!E207</f>
        <v>0</v>
      </c>
      <c r="H202" s="242">
        <f>'Saisie Patrimoine'!F207</f>
        <v>0</v>
      </c>
      <c r="J202" s="242">
        <f>IF(E202=0,0,INDEX('Liste Classe d''actifs'!$A$8:$A$37,MATCH(E202,'Liste Classe d''actifs'!$B$8:$B$37,0)))</f>
        <v>0</v>
      </c>
      <c r="K202" s="242" t="str">
        <f>IF(A202="","",IF(ISERROR(VLOOKUP(B202,'Liste Banque-Enveloppe'!A:D,2,FALSE)),0,VLOOKUP(B202,'Liste Banque-Enveloppe'!A:D,2,FALSE)))</f>
        <v/>
      </c>
      <c r="L202" s="242" t="str">
        <f t="shared" si="49"/>
        <v>00</v>
      </c>
      <c r="M202" s="242">
        <f t="shared" si="50"/>
        <v>0</v>
      </c>
      <c r="N202" s="242">
        <f t="shared" si="51"/>
        <v>0</v>
      </c>
      <c r="O202" s="242">
        <f t="shared" si="52"/>
        <v>0</v>
      </c>
      <c r="P202" s="242">
        <f t="shared" si="53"/>
        <v>0</v>
      </c>
      <c r="R202" s="242" t="str">
        <f t="shared" si="54"/>
        <v>Les autres classes d'actifs</v>
      </c>
      <c r="S202" s="242" t="str">
        <f t="shared" si="55"/>
        <v>Les autres banques</v>
      </c>
    </row>
    <row r="203" spans="2:51">
      <c r="B203" s="242">
        <f>'Saisie Patrimoine'!B208</f>
        <v>0</v>
      </c>
      <c r="C203" s="242">
        <f t="shared" si="47"/>
        <v>0</v>
      </c>
      <c r="D203" s="242">
        <f t="shared" si="48"/>
        <v>0</v>
      </c>
      <c r="E203" s="242">
        <f>'Saisie Patrimoine'!C208</f>
        <v>0</v>
      </c>
      <c r="G203" s="242">
        <f>'Saisie Patrimoine'!E208</f>
        <v>0</v>
      </c>
      <c r="H203" s="242">
        <f>'Saisie Patrimoine'!F208</f>
        <v>0</v>
      </c>
      <c r="J203" s="242">
        <f>IF(E203=0,0,INDEX('Liste Classe d''actifs'!$A$8:$A$37,MATCH(E203,'Liste Classe d''actifs'!$B$8:$B$37,0)))</f>
        <v>0</v>
      </c>
      <c r="K203" s="242" t="str">
        <f>IF(A203="","",IF(ISERROR(VLOOKUP(B203,'Liste Banque-Enveloppe'!A:D,2,FALSE)),0,VLOOKUP(B203,'Liste Banque-Enveloppe'!A:D,2,FALSE)))</f>
        <v/>
      </c>
      <c r="L203" s="242" t="str">
        <f t="shared" si="49"/>
        <v>00</v>
      </c>
      <c r="M203" s="242">
        <f t="shared" si="50"/>
        <v>0</v>
      </c>
      <c r="N203" s="242">
        <f t="shared" si="51"/>
        <v>0</v>
      </c>
      <c r="O203" s="242">
        <f t="shared" si="52"/>
        <v>0</v>
      </c>
      <c r="P203" s="242">
        <f t="shared" si="53"/>
        <v>0</v>
      </c>
      <c r="R203" s="242" t="str">
        <f t="shared" si="54"/>
        <v>Les autres classes d'actifs</v>
      </c>
      <c r="S203" s="242" t="str">
        <f t="shared" si="55"/>
        <v>Les autres banques</v>
      </c>
    </row>
    <row r="204" spans="2:51">
      <c r="B204" s="242">
        <f>'Saisie Patrimoine'!B209</f>
        <v>0</v>
      </c>
      <c r="C204" s="242">
        <f t="shared" si="47"/>
        <v>0</v>
      </c>
      <c r="D204" s="242">
        <f t="shared" si="48"/>
        <v>0</v>
      </c>
      <c r="E204" s="242">
        <f>'Saisie Patrimoine'!C209</f>
        <v>0</v>
      </c>
      <c r="G204" s="242">
        <f>'Saisie Patrimoine'!E209</f>
        <v>0</v>
      </c>
      <c r="H204" s="242">
        <f>'Saisie Patrimoine'!F209</f>
        <v>0</v>
      </c>
      <c r="J204" s="242">
        <f>IF(E204=0,0,INDEX('Liste Classe d''actifs'!$A$8:$A$37,MATCH(E204,'Liste Classe d''actifs'!$B$8:$B$37,0)))</f>
        <v>0</v>
      </c>
      <c r="K204" s="242" t="str">
        <f>IF(A204="","",IF(ISERROR(VLOOKUP(B204,'Liste Banque-Enveloppe'!A:D,2,FALSE)),0,VLOOKUP(B204,'Liste Banque-Enveloppe'!A:D,2,FALSE)))</f>
        <v/>
      </c>
      <c r="L204" s="242" t="str">
        <f t="shared" si="49"/>
        <v>00</v>
      </c>
      <c r="M204" s="242">
        <f t="shared" si="50"/>
        <v>0</v>
      </c>
      <c r="N204" s="242">
        <f t="shared" si="51"/>
        <v>0</v>
      </c>
      <c r="O204" s="242">
        <f t="shared" si="52"/>
        <v>0</v>
      </c>
      <c r="P204" s="242">
        <f t="shared" si="53"/>
        <v>0</v>
      </c>
      <c r="R204" s="242" t="str">
        <f t="shared" si="54"/>
        <v>Les autres classes d'actifs</v>
      </c>
      <c r="S204" s="242" t="str">
        <f t="shared" si="55"/>
        <v>Les autres banques</v>
      </c>
    </row>
    <row r="205" spans="2:51">
      <c r="B205" s="242">
        <f>'Saisie Patrimoine'!B210</f>
        <v>0</v>
      </c>
      <c r="C205" s="242">
        <f t="shared" si="47"/>
        <v>0</v>
      </c>
      <c r="D205" s="242">
        <f t="shared" si="48"/>
        <v>0</v>
      </c>
      <c r="E205" s="242">
        <f>'Saisie Patrimoine'!C210</f>
        <v>0</v>
      </c>
      <c r="G205" s="242">
        <f>'Saisie Patrimoine'!E210</f>
        <v>0</v>
      </c>
      <c r="H205" s="242">
        <f>'Saisie Patrimoine'!F210</f>
        <v>0</v>
      </c>
      <c r="J205" s="242">
        <f>IF(E205=0,0,INDEX('Liste Classe d''actifs'!$A$8:$A$37,MATCH(E205,'Liste Classe d''actifs'!$B$8:$B$37,0)))</f>
        <v>0</v>
      </c>
      <c r="K205" s="242" t="str">
        <f>IF(A205="","",IF(ISERROR(VLOOKUP(B205,'Liste Banque-Enveloppe'!A:D,2,FALSE)),0,VLOOKUP(B205,'Liste Banque-Enveloppe'!A:D,2,FALSE)))</f>
        <v/>
      </c>
      <c r="L205" s="242" t="str">
        <f t="shared" si="49"/>
        <v>00</v>
      </c>
      <c r="M205" s="242">
        <f t="shared" si="50"/>
        <v>0</v>
      </c>
      <c r="N205" s="242">
        <f t="shared" si="51"/>
        <v>0</v>
      </c>
      <c r="O205" s="242">
        <f t="shared" si="52"/>
        <v>0</v>
      </c>
      <c r="P205" s="242">
        <f t="shared" si="53"/>
        <v>0</v>
      </c>
      <c r="R205" s="242" t="str">
        <f t="shared" si="54"/>
        <v>Les autres classes d'actifs</v>
      </c>
      <c r="S205" s="242" t="str">
        <f t="shared" si="55"/>
        <v>Les autres banques</v>
      </c>
    </row>
    <row r="206" spans="2:51">
      <c r="B206" s="242">
        <f>'Saisie Patrimoine'!B211</f>
        <v>0</v>
      </c>
      <c r="C206" s="242">
        <f t="shared" si="47"/>
        <v>0</v>
      </c>
      <c r="D206" s="242">
        <f t="shared" si="48"/>
        <v>0</v>
      </c>
      <c r="E206" s="242">
        <f>'Saisie Patrimoine'!C211</f>
        <v>0</v>
      </c>
      <c r="G206" s="242">
        <f>'Saisie Patrimoine'!E211</f>
        <v>0</v>
      </c>
      <c r="H206" s="242">
        <f>'Saisie Patrimoine'!F211</f>
        <v>0</v>
      </c>
      <c r="J206" s="242">
        <f>IF(E206=0,0,INDEX('Liste Classe d''actifs'!$A$8:$A$37,MATCH(E206,'Liste Classe d''actifs'!$B$8:$B$37,0)))</f>
        <v>0</v>
      </c>
      <c r="K206" s="242" t="str">
        <f>IF(A206="","",IF(ISERROR(VLOOKUP(B206,'Liste Banque-Enveloppe'!A:D,2,FALSE)),0,VLOOKUP(B206,'Liste Banque-Enveloppe'!A:D,2,FALSE)))</f>
        <v/>
      </c>
      <c r="L206" s="242" t="str">
        <f t="shared" si="49"/>
        <v>00</v>
      </c>
      <c r="M206" s="242">
        <f t="shared" si="50"/>
        <v>0</v>
      </c>
      <c r="N206" s="242">
        <f t="shared" si="51"/>
        <v>0</v>
      </c>
      <c r="O206" s="242">
        <f t="shared" si="52"/>
        <v>0</v>
      </c>
      <c r="P206" s="242">
        <f t="shared" si="53"/>
        <v>0</v>
      </c>
      <c r="R206" s="242" t="str">
        <f t="shared" si="54"/>
        <v>Les autres classes d'actifs</v>
      </c>
      <c r="S206" s="242" t="str">
        <f t="shared" si="55"/>
        <v>Les autres banques</v>
      </c>
    </row>
    <row r="207" spans="2:51">
      <c r="B207" s="242">
        <f>'Saisie Patrimoine'!B212</f>
        <v>0</v>
      </c>
      <c r="C207" s="242">
        <f t="shared" si="47"/>
        <v>0</v>
      </c>
      <c r="D207" s="242">
        <f t="shared" si="48"/>
        <v>0</v>
      </c>
      <c r="E207" s="242">
        <f>'Saisie Patrimoine'!C212</f>
        <v>0</v>
      </c>
      <c r="G207" s="242">
        <f>'Saisie Patrimoine'!E212</f>
        <v>0</v>
      </c>
      <c r="H207" s="242">
        <f>'Saisie Patrimoine'!F212</f>
        <v>0</v>
      </c>
      <c r="J207" s="242">
        <f>IF(E207=0,0,INDEX('Liste Classe d''actifs'!$A$8:$A$37,MATCH(E207,'Liste Classe d''actifs'!$B$8:$B$37,0)))</f>
        <v>0</v>
      </c>
      <c r="K207" s="242" t="str">
        <f>IF(A207="","",IF(ISERROR(VLOOKUP(B207,'Liste Banque-Enveloppe'!A:D,2,FALSE)),0,VLOOKUP(B207,'Liste Banque-Enveloppe'!A:D,2,FALSE)))</f>
        <v/>
      </c>
      <c r="L207" s="242" t="str">
        <f t="shared" si="49"/>
        <v>00</v>
      </c>
      <c r="M207" s="242">
        <f t="shared" si="50"/>
        <v>0</v>
      </c>
      <c r="N207" s="242">
        <f t="shared" si="51"/>
        <v>0</v>
      </c>
      <c r="O207" s="242">
        <f t="shared" si="52"/>
        <v>0</v>
      </c>
      <c r="P207" s="242">
        <f t="shared" si="53"/>
        <v>0</v>
      </c>
      <c r="R207" s="242" t="str">
        <f t="shared" si="54"/>
        <v>Les autres classes d'actifs</v>
      </c>
      <c r="S207" s="242" t="str">
        <f t="shared" si="55"/>
        <v>Les autres banques</v>
      </c>
    </row>
    <row r="208" spans="2:51">
      <c r="B208" s="242">
        <f>'Saisie Patrimoine'!B213</f>
        <v>0</v>
      </c>
      <c r="C208" s="242">
        <f t="shared" si="47"/>
        <v>0</v>
      </c>
      <c r="D208" s="242">
        <f t="shared" si="48"/>
        <v>0</v>
      </c>
      <c r="E208" s="242">
        <f>'Saisie Patrimoine'!C213</f>
        <v>0</v>
      </c>
      <c r="G208" s="242">
        <f>'Saisie Patrimoine'!E213</f>
        <v>0</v>
      </c>
      <c r="H208" s="242">
        <f>'Saisie Patrimoine'!F213</f>
        <v>0</v>
      </c>
      <c r="J208" s="242">
        <f>IF(E208=0,0,INDEX('Liste Classe d''actifs'!$A$8:$A$37,MATCH(E208,'Liste Classe d''actifs'!$B$8:$B$37,0)))</f>
        <v>0</v>
      </c>
      <c r="K208" s="242" t="str">
        <f>IF(A208="","",IF(ISERROR(VLOOKUP(B208,'Liste Banque-Enveloppe'!A:D,2,FALSE)),0,VLOOKUP(B208,'Liste Banque-Enveloppe'!A:D,2,FALSE)))</f>
        <v/>
      </c>
      <c r="L208" s="242" t="str">
        <f t="shared" si="49"/>
        <v>00</v>
      </c>
      <c r="M208" s="242">
        <f t="shared" si="50"/>
        <v>0</v>
      </c>
      <c r="N208" s="242">
        <f t="shared" si="51"/>
        <v>0</v>
      </c>
      <c r="O208" s="242">
        <f t="shared" si="52"/>
        <v>0</v>
      </c>
      <c r="P208" s="242">
        <f t="shared" si="53"/>
        <v>0</v>
      </c>
      <c r="R208" s="242" t="str">
        <f t="shared" si="54"/>
        <v>Les autres classes d'actifs</v>
      </c>
      <c r="S208" s="242" t="str">
        <f t="shared" si="55"/>
        <v>Les autres banques</v>
      </c>
    </row>
    <row r="209" spans="2:19">
      <c r="B209" s="242">
        <f>'Saisie Patrimoine'!B214</f>
        <v>0</v>
      </c>
      <c r="C209" s="242">
        <f t="shared" si="47"/>
        <v>0</v>
      </c>
      <c r="D209" s="242">
        <f t="shared" si="48"/>
        <v>0</v>
      </c>
      <c r="E209" s="242">
        <f>'Saisie Patrimoine'!C214</f>
        <v>0</v>
      </c>
      <c r="G209" s="242">
        <f>'Saisie Patrimoine'!E214</f>
        <v>0</v>
      </c>
      <c r="H209" s="242">
        <f>'Saisie Patrimoine'!F214</f>
        <v>0</v>
      </c>
      <c r="J209" s="242">
        <f>IF(E209=0,0,INDEX('Liste Classe d''actifs'!$A$8:$A$37,MATCH(E209,'Liste Classe d''actifs'!$B$8:$B$37,0)))</f>
        <v>0</v>
      </c>
      <c r="K209" s="242" t="str">
        <f>IF(A209="","",IF(ISERROR(VLOOKUP(B209,'Liste Banque-Enveloppe'!A:D,2,FALSE)),0,VLOOKUP(B209,'Liste Banque-Enveloppe'!A:D,2,FALSE)))</f>
        <v/>
      </c>
      <c r="L209" s="242" t="str">
        <f t="shared" si="49"/>
        <v>00</v>
      </c>
      <c r="M209" s="242">
        <f t="shared" si="50"/>
        <v>0</v>
      </c>
      <c r="N209" s="242">
        <f t="shared" si="51"/>
        <v>0</v>
      </c>
      <c r="O209" s="242">
        <f t="shared" si="52"/>
        <v>0</v>
      </c>
      <c r="P209" s="242">
        <f t="shared" si="53"/>
        <v>0</v>
      </c>
      <c r="R209" s="242" t="str">
        <f t="shared" si="54"/>
        <v>Les autres classes d'actifs</v>
      </c>
      <c r="S209" s="242" t="str">
        <f t="shared" si="55"/>
        <v>Les autres banques</v>
      </c>
    </row>
    <row r="210" spans="2:19">
      <c r="B210" s="242">
        <f>'Saisie Patrimoine'!B215</f>
        <v>0</v>
      </c>
      <c r="C210" s="242">
        <f t="shared" si="47"/>
        <v>0</v>
      </c>
      <c r="D210" s="242">
        <f t="shared" si="48"/>
        <v>0</v>
      </c>
      <c r="E210" s="242">
        <f>'Saisie Patrimoine'!C215</f>
        <v>0</v>
      </c>
      <c r="G210" s="242">
        <f>'Saisie Patrimoine'!E215</f>
        <v>0</v>
      </c>
      <c r="H210" s="242">
        <f>'Saisie Patrimoine'!F215</f>
        <v>0</v>
      </c>
      <c r="J210" s="242">
        <f>IF(E210=0,0,INDEX('Liste Classe d''actifs'!$A$8:$A$37,MATCH(E210,'Liste Classe d''actifs'!$B$8:$B$37,0)))</f>
        <v>0</v>
      </c>
      <c r="K210" s="242" t="str">
        <f>IF(A210="","",IF(ISERROR(VLOOKUP(B210,'Liste Banque-Enveloppe'!A:D,2,FALSE)),0,VLOOKUP(B210,'Liste Banque-Enveloppe'!A:D,2,FALSE)))</f>
        <v/>
      </c>
      <c r="L210" s="242" t="str">
        <f t="shared" si="49"/>
        <v>00</v>
      </c>
      <c r="M210" s="242">
        <f t="shared" si="50"/>
        <v>0</v>
      </c>
      <c r="N210" s="242">
        <f t="shared" si="51"/>
        <v>0</v>
      </c>
      <c r="O210" s="242">
        <f t="shared" si="52"/>
        <v>0</v>
      </c>
      <c r="P210" s="242">
        <f t="shared" si="53"/>
        <v>0</v>
      </c>
      <c r="R210" s="242" t="str">
        <f t="shared" si="54"/>
        <v>Les autres classes d'actifs</v>
      </c>
      <c r="S210" s="242" t="str">
        <f t="shared" si="55"/>
        <v>Les autres banques</v>
      </c>
    </row>
    <row r="211" spans="2:19">
      <c r="B211" s="242">
        <f>'Saisie Patrimoine'!B216</f>
        <v>0</v>
      </c>
      <c r="C211" s="242">
        <f t="shared" si="47"/>
        <v>0</v>
      </c>
      <c r="D211" s="242">
        <f t="shared" si="48"/>
        <v>0</v>
      </c>
      <c r="E211" s="242">
        <f>'Saisie Patrimoine'!C216</f>
        <v>0</v>
      </c>
      <c r="G211" s="242">
        <f>'Saisie Patrimoine'!E216</f>
        <v>0</v>
      </c>
      <c r="H211" s="242">
        <f>'Saisie Patrimoine'!F216</f>
        <v>0</v>
      </c>
      <c r="J211" s="242">
        <f>IF(E211=0,0,INDEX('Liste Classe d''actifs'!$A$8:$A$37,MATCH(E211,'Liste Classe d''actifs'!$B$8:$B$37,0)))</f>
        <v>0</v>
      </c>
      <c r="K211" s="242" t="str">
        <f>IF(A211="","",IF(ISERROR(VLOOKUP(B211,'Liste Banque-Enveloppe'!A:D,2,FALSE)),0,VLOOKUP(B211,'Liste Banque-Enveloppe'!A:D,2,FALSE)))</f>
        <v/>
      </c>
      <c r="L211" s="242" t="str">
        <f t="shared" si="49"/>
        <v>00</v>
      </c>
      <c r="M211" s="242">
        <f t="shared" si="50"/>
        <v>0</v>
      </c>
      <c r="N211" s="242">
        <f t="shared" si="51"/>
        <v>0</v>
      </c>
      <c r="O211" s="242">
        <f t="shared" si="52"/>
        <v>0</v>
      </c>
      <c r="P211" s="242">
        <f t="shared" si="53"/>
        <v>0</v>
      </c>
      <c r="R211" s="242" t="str">
        <f t="shared" si="54"/>
        <v>Les autres classes d'actifs</v>
      </c>
      <c r="S211" s="242" t="str">
        <f t="shared" si="55"/>
        <v>Les autres banques</v>
      </c>
    </row>
    <row r="212" spans="2:19">
      <c r="B212" s="242">
        <f>'Saisie Patrimoine'!B217</f>
        <v>0</v>
      </c>
      <c r="C212" s="242">
        <f t="shared" si="47"/>
        <v>0</v>
      </c>
      <c r="D212" s="242">
        <f t="shared" si="48"/>
        <v>0</v>
      </c>
      <c r="E212" s="242">
        <f>'Saisie Patrimoine'!C217</f>
        <v>0</v>
      </c>
      <c r="G212" s="242">
        <f>'Saisie Patrimoine'!E217</f>
        <v>0</v>
      </c>
      <c r="H212" s="242">
        <f>'Saisie Patrimoine'!F217</f>
        <v>0</v>
      </c>
      <c r="J212" s="242">
        <f>IF(E212=0,0,INDEX('Liste Classe d''actifs'!$A$8:$A$37,MATCH(E212,'Liste Classe d''actifs'!$B$8:$B$37,0)))</f>
        <v>0</v>
      </c>
      <c r="K212" s="242" t="str">
        <f>IF(A212="","",IF(ISERROR(VLOOKUP(B212,'Liste Banque-Enveloppe'!A:D,2,FALSE)),0,VLOOKUP(B212,'Liste Banque-Enveloppe'!A:D,2,FALSE)))</f>
        <v/>
      </c>
      <c r="L212" s="242" t="str">
        <f t="shared" si="49"/>
        <v>00</v>
      </c>
      <c r="M212" s="242">
        <f t="shared" si="50"/>
        <v>0</v>
      </c>
      <c r="N212" s="242">
        <f t="shared" si="51"/>
        <v>0</v>
      </c>
      <c r="O212" s="242">
        <f t="shared" si="52"/>
        <v>0</v>
      </c>
      <c r="P212" s="242">
        <f t="shared" si="53"/>
        <v>0</v>
      </c>
      <c r="R212" s="242" t="str">
        <f t="shared" si="54"/>
        <v>Les autres classes d'actifs</v>
      </c>
      <c r="S212" s="242" t="str">
        <f t="shared" si="55"/>
        <v>Les autres banques</v>
      </c>
    </row>
    <row r="213" spans="2:19">
      <c r="B213" s="242">
        <f>'Saisie Patrimoine'!B218</f>
        <v>0</v>
      </c>
      <c r="C213" s="242">
        <f t="shared" si="47"/>
        <v>0</v>
      </c>
      <c r="D213" s="242">
        <f t="shared" si="48"/>
        <v>0</v>
      </c>
      <c r="E213" s="242">
        <f>'Saisie Patrimoine'!C218</f>
        <v>0</v>
      </c>
      <c r="G213" s="242">
        <f>'Saisie Patrimoine'!E218</f>
        <v>0</v>
      </c>
      <c r="H213" s="242">
        <f>'Saisie Patrimoine'!F218</f>
        <v>0</v>
      </c>
      <c r="J213" s="242">
        <f>IF(E213=0,0,INDEX('Liste Classe d''actifs'!$A$8:$A$37,MATCH(E213,'Liste Classe d''actifs'!$B$8:$B$37,0)))</f>
        <v>0</v>
      </c>
      <c r="K213" s="242" t="str">
        <f>IF(A213="","",IF(ISERROR(VLOOKUP(B213,'Liste Banque-Enveloppe'!A:D,2,FALSE)),0,VLOOKUP(B213,'Liste Banque-Enveloppe'!A:D,2,FALSE)))</f>
        <v/>
      </c>
      <c r="L213" s="242" t="str">
        <f t="shared" si="49"/>
        <v>00</v>
      </c>
      <c r="M213" s="242">
        <f t="shared" si="50"/>
        <v>0</v>
      </c>
      <c r="N213" s="242">
        <f t="shared" si="51"/>
        <v>0</v>
      </c>
      <c r="O213" s="242">
        <f t="shared" si="52"/>
        <v>0</v>
      </c>
      <c r="P213" s="242">
        <f t="shared" si="53"/>
        <v>0</v>
      </c>
      <c r="R213" s="242" t="str">
        <f t="shared" si="54"/>
        <v>Les autres classes d'actifs</v>
      </c>
      <c r="S213" s="242" t="str">
        <f t="shared" si="55"/>
        <v>Les autres banques</v>
      </c>
    </row>
    <row r="214" spans="2:19">
      <c r="B214" s="242">
        <f>'Saisie Patrimoine'!B219</f>
        <v>0</v>
      </c>
      <c r="C214" s="242">
        <f t="shared" si="47"/>
        <v>0</v>
      </c>
      <c r="D214" s="242">
        <f t="shared" si="48"/>
        <v>0</v>
      </c>
      <c r="E214" s="242">
        <f>'Saisie Patrimoine'!C219</f>
        <v>0</v>
      </c>
      <c r="G214" s="242">
        <f>'Saisie Patrimoine'!E219</f>
        <v>0</v>
      </c>
      <c r="H214" s="242">
        <f>'Saisie Patrimoine'!F219</f>
        <v>0</v>
      </c>
      <c r="J214" s="242">
        <f>IF(E214=0,0,INDEX('Liste Classe d''actifs'!$A$8:$A$37,MATCH(E214,'Liste Classe d''actifs'!$B$8:$B$37,0)))</f>
        <v>0</v>
      </c>
      <c r="K214" s="242" t="str">
        <f>IF(A214="","",IF(ISERROR(VLOOKUP(B214,'Liste Banque-Enveloppe'!A:D,2,FALSE)),0,VLOOKUP(B214,'Liste Banque-Enveloppe'!A:D,2,FALSE)))</f>
        <v/>
      </c>
      <c r="L214" s="242" t="str">
        <f t="shared" si="49"/>
        <v>00</v>
      </c>
      <c r="M214" s="242">
        <f t="shared" si="50"/>
        <v>0</v>
      </c>
      <c r="N214" s="242">
        <f t="shared" si="51"/>
        <v>0</v>
      </c>
      <c r="O214" s="242">
        <f t="shared" si="52"/>
        <v>0</v>
      </c>
      <c r="P214" s="242">
        <f t="shared" si="53"/>
        <v>0</v>
      </c>
      <c r="R214" s="242" t="str">
        <f t="shared" si="54"/>
        <v>Les autres classes d'actifs</v>
      </c>
      <c r="S214" s="242" t="str">
        <f t="shared" si="55"/>
        <v>Les autres banques</v>
      </c>
    </row>
    <row r="215" spans="2:19">
      <c r="B215" s="242">
        <f>'Saisie Patrimoine'!B220</f>
        <v>0</v>
      </c>
      <c r="C215" s="242">
        <f t="shared" si="47"/>
        <v>0</v>
      </c>
      <c r="D215" s="242">
        <f t="shared" si="48"/>
        <v>0</v>
      </c>
      <c r="E215" s="242">
        <f>'Saisie Patrimoine'!C220</f>
        <v>0</v>
      </c>
      <c r="G215" s="242">
        <f>'Saisie Patrimoine'!E220</f>
        <v>0</v>
      </c>
      <c r="H215" s="242">
        <f>'Saisie Patrimoine'!F220</f>
        <v>0</v>
      </c>
      <c r="J215" s="242">
        <f>IF(E215=0,0,INDEX('Liste Classe d''actifs'!$A$8:$A$37,MATCH(E215,'Liste Classe d''actifs'!$B$8:$B$37,0)))</f>
        <v>0</v>
      </c>
      <c r="K215" s="242" t="str">
        <f>IF(A215="","",IF(ISERROR(VLOOKUP(B215,'Liste Banque-Enveloppe'!A:D,2,FALSE)),0,VLOOKUP(B215,'Liste Banque-Enveloppe'!A:D,2,FALSE)))</f>
        <v/>
      </c>
      <c r="L215" s="242" t="str">
        <f t="shared" si="49"/>
        <v>00</v>
      </c>
      <c r="M215" s="242">
        <f t="shared" si="50"/>
        <v>0</v>
      </c>
      <c r="N215" s="242">
        <f t="shared" si="51"/>
        <v>0</v>
      </c>
      <c r="O215" s="242">
        <f t="shared" si="52"/>
        <v>0</v>
      </c>
      <c r="P215" s="242">
        <f t="shared" si="53"/>
        <v>0</v>
      </c>
      <c r="R215" s="242" t="str">
        <f t="shared" si="54"/>
        <v>Les autres classes d'actifs</v>
      </c>
      <c r="S215" s="242" t="str">
        <f t="shared" si="55"/>
        <v>Les autres banques</v>
      </c>
    </row>
    <row r="216" spans="2:19">
      <c r="B216" s="242">
        <f>'Saisie Patrimoine'!B221</f>
        <v>0</v>
      </c>
      <c r="C216" s="242">
        <f t="shared" si="47"/>
        <v>0</v>
      </c>
      <c r="D216" s="242">
        <f t="shared" si="48"/>
        <v>0</v>
      </c>
      <c r="E216" s="242">
        <f>'Saisie Patrimoine'!C221</f>
        <v>0</v>
      </c>
      <c r="G216" s="242">
        <f>'Saisie Patrimoine'!E221</f>
        <v>0</v>
      </c>
      <c r="H216" s="242">
        <f>'Saisie Patrimoine'!F221</f>
        <v>0</v>
      </c>
      <c r="J216" s="242">
        <f>IF(E216=0,0,INDEX('Liste Classe d''actifs'!$A$8:$A$37,MATCH(E216,'Liste Classe d''actifs'!$B$8:$B$37,0)))</f>
        <v>0</v>
      </c>
      <c r="K216" s="242" t="str">
        <f>IF(A216="","",IF(ISERROR(VLOOKUP(B216,'Liste Banque-Enveloppe'!A:D,2,FALSE)),0,VLOOKUP(B216,'Liste Banque-Enveloppe'!A:D,2,FALSE)))</f>
        <v/>
      </c>
      <c r="L216" s="242" t="str">
        <f t="shared" si="49"/>
        <v>00</v>
      </c>
      <c r="M216" s="242">
        <f t="shared" si="50"/>
        <v>0</v>
      </c>
      <c r="N216" s="242">
        <f t="shared" si="51"/>
        <v>0</v>
      </c>
      <c r="O216" s="242">
        <f t="shared" si="52"/>
        <v>0</v>
      </c>
      <c r="P216" s="242">
        <f t="shared" si="53"/>
        <v>0</v>
      </c>
      <c r="R216" s="242" t="str">
        <f t="shared" si="54"/>
        <v>Les autres classes d'actifs</v>
      </c>
      <c r="S216" s="242" t="str">
        <f t="shared" si="55"/>
        <v>Les autres banques</v>
      </c>
    </row>
    <row r="217" spans="2:19">
      <c r="B217" s="242">
        <f>'Saisie Patrimoine'!B222</f>
        <v>0</v>
      </c>
      <c r="C217" s="242">
        <f t="shared" si="47"/>
        <v>0</v>
      </c>
      <c r="D217" s="242">
        <f t="shared" si="48"/>
        <v>0</v>
      </c>
      <c r="E217" s="242">
        <f>'Saisie Patrimoine'!C222</f>
        <v>0</v>
      </c>
      <c r="G217" s="242">
        <f>'Saisie Patrimoine'!E222</f>
        <v>0</v>
      </c>
      <c r="H217" s="242">
        <f>'Saisie Patrimoine'!F222</f>
        <v>0</v>
      </c>
      <c r="J217" s="242">
        <f>IF(E217=0,0,INDEX('Liste Classe d''actifs'!$A$8:$A$37,MATCH(E217,'Liste Classe d''actifs'!$B$8:$B$37,0)))</f>
        <v>0</v>
      </c>
      <c r="K217" s="242" t="str">
        <f>IF(A217="","",IF(ISERROR(VLOOKUP(B217,'Liste Banque-Enveloppe'!A:D,2,FALSE)),0,VLOOKUP(B217,'Liste Banque-Enveloppe'!A:D,2,FALSE)))</f>
        <v/>
      </c>
      <c r="L217" s="242" t="str">
        <f t="shared" si="49"/>
        <v>00</v>
      </c>
      <c r="M217" s="242">
        <f t="shared" si="50"/>
        <v>0</v>
      </c>
      <c r="N217" s="242">
        <f t="shared" si="51"/>
        <v>0</v>
      </c>
      <c r="O217" s="242">
        <f t="shared" si="52"/>
        <v>0</v>
      </c>
      <c r="P217" s="242">
        <f t="shared" si="53"/>
        <v>0</v>
      </c>
      <c r="R217" s="242" t="str">
        <f t="shared" si="54"/>
        <v>Les autres classes d'actifs</v>
      </c>
      <c r="S217" s="242" t="str">
        <f t="shared" si="55"/>
        <v>Les autres banques</v>
      </c>
    </row>
    <row r="218" spans="2:19">
      <c r="B218" s="242">
        <f>'Saisie Patrimoine'!B223</f>
        <v>0</v>
      </c>
      <c r="C218" s="242">
        <f t="shared" si="47"/>
        <v>0</v>
      </c>
      <c r="D218" s="242">
        <f t="shared" si="48"/>
        <v>0</v>
      </c>
      <c r="E218" s="242">
        <f>'Saisie Patrimoine'!C223</f>
        <v>0</v>
      </c>
      <c r="G218" s="242">
        <f>'Saisie Patrimoine'!E223</f>
        <v>0</v>
      </c>
      <c r="H218" s="242">
        <f>'Saisie Patrimoine'!F223</f>
        <v>0</v>
      </c>
      <c r="J218" s="242">
        <f>IF(E218=0,0,INDEX('Liste Classe d''actifs'!$A$8:$A$37,MATCH(E218,'Liste Classe d''actifs'!$B$8:$B$37,0)))</f>
        <v>0</v>
      </c>
      <c r="K218" s="242" t="str">
        <f>IF(A218="","",IF(ISERROR(VLOOKUP(B218,'Liste Banque-Enveloppe'!A:D,2,FALSE)),0,VLOOKUP(B218,'Liste Banque-Enveloppe'!A:D,2,FALSE)))</f>
        <v/>
      </c>
      <c r="L218" s="242" t="str">
        <f t="shared" si="49"/>
        <v>00</v>
      </c>
      <c r="M218" s="242">
        <f t="shared" si="50"/>
        <v>0</v>
      </c>
      <c r="N218" s="242">
        <f t="shared" si="51"/>
        <v>0</v>
      </c>
      <c r="O218" s="242">
        <f t="shared" si="52"/>
        <v>0</v>
      </c>
      <c r="P218" s="242">
        <f t="shared" si="53"/>
        <v>0</v>
      </c>
      <c r="R218" s="242" t="str">
        <f t="shared" si="54"/>
        <v>Les autres classes d'actifs</v>
      </c>
      <c r="S218" s="242" t="str">
        <f t="shared" si="55"/>
        <v>Les autres banques</v>
      </c>
    </row>
    <row r="219" spans="2:19">
      <c r="B219" s="242">
        <f>'Saisie Patrimoine'!B224</f>
        <v>0</v>
      </c>
      <c r="C219" s="242">
        <f t="shared" si="47"/>
        <v>0</v>
      </c>
      <c r="D219" s="242">
        <f t="shared" si="48"/>
        <v>0</v>
      </c>
      <c r="E219" s="242">
        <f>'Saisie Patrimoine'!C224</f>
        <v>0</v>
      </c>
      <c r="G219" s="242">
        <f>'Saisie Patrimoine'!E224</f>
        <v>0</v>
      </c>
      <c r="H219" s="242">
        <f>'Saisie Patrimoine'!F224</f>
        <v>0</v>
      </c>
      <c r="J219" s="242">
        <f>IF(E219=0,0,INDEX('Liste Classe d''actifs'!$A$8:$A$37,MATCH(E219,'Liste Classe d''actifs'!$B$8:$B$37,0)))</f>
        <v>0</v>
      </c>
      <c r="K219" s="242" t="str">
        <f>IF(A219="","",IF(ISERROR(VLOOKUP(B219,'Liste Banque-Enveloppe'!A:D,2,FALSE)),0,VLOOKUP(B219,'Liste Banque-Enveloppe'!A:D,2,FALSE)))</f>
        <v/>
      </c>
      <c r="L219" s="242" t="str">
        <f t="shared" si="49"/>
        <v>00</v>
      </c>
      <c r="M219" s="242">
        <f t="shared" si="50"/>
        <v>0</v>
      </c>
      <c r="N219" s="242">
        <f t="shared" si="51"/>
        <v>0</v>
      </c>
      <c r="O219" s="242">
        <f t="shared" si="52"/>
        <v>0</v>
      </c>
      <c r="P219" s="242">
        <f t="shared" si="53"/>
        <v>0</v>
      </c>
      <c r="R219" s="242" t="str">
        <f t="shared" si="54"/>
        <v>Les autres classes d'actifs</v>
      </c>
      <c r="S219" s="242" t="str">
        <f t="shared" si="55"/>
        <v>Les autres banques</v>
      </c>
    </row>
    <row r="220" spans="2:19">
      <c r="B220" s="242">
        <f>'Saisie Patrimoine'!B225</f>
        <v>0</v>
      </c>
      <c r="C220" s="242">
        <f t="shared" si="47"/>
        <v>0</v>
      </c>
      <c r="D220" s="242">
        <f t="shared" si="48"/>
        <v>0</v>
      </c>
      <c r="E220" s="242">
        <f>'Saisie Patrimoine'!C225</f>
        <v>0</v>
      </c>
      <c r="G220" s="242">
        <f>'Saisie Patrimoine'!E225</f>
        <v>0</v>
      </c>
      <c r="H220" s="242">
        <f>'Saisie Patrimoine'!F225</f>
        <v>0</v>
      </c>
      <c r="J220" s="242">
        <f>IF(E220=0,0,INDEX('Liste Classe d''actifs'!$A$8:$A$37,MATCH(E220,'Liste Classe d''actifs'!$B$8:$B$37,0)))</f>
        <v>0</v>
      </c>
      <c r="K220" s="242" t="str">
        <f>IF(A220="","",IF(ISERROR(VLOOKUP(B220,'Liste Banque-Enveloppe'!A:D,2,FALSE)),0,VLOOKUP(B220,'Liste Banque-Enveloppe'!A:D,2,FALSE)))</f>
        <v/>
      </c>
      <c r="L220" s="242" t="str">
        <f t="shared" si="49"/>
        <v>00</v>
      </c>
      <c r="M220" s="242">
        <f t="shared" si="50"/>
        <v>0</v>
      </c>
      <c r="N220" s="242">
        <f t="shared" si="51"/>
        <v>0</v>
      </c>
      <c r="O220" s="242">
        <f t="shared" si="52"/>
        <v>0</v>
      </c>
      <c r="P220" s="242">
        <f t="shared" si="53"/>
        <v>0</v>
      </c>
      <c r="R220" s="242" t="str">
        <f t="shared" si="54"/>
        <v>Les autres classes d'actifs</v>
      </c>
      <c r="S220" s="242" t="str">
        <f t="shared" si="55"/>
        <v>Les autres banques</v>
      </c>
    </row>
    <row r="221" spans="2:19">
      <c r="B221" s="242">
        <f>'Saisie Patrimoine'!B226</f>
        <v>0</v>
      </c>
      <c r="C221" s="242">
        <f t="shared" si="47"/>
        <v>0</v>
      </c>
      <c r="D221" s="242">
        <f t="shared" si="48"/>
        <v>0</v>
      </c>
      <c r="E221" s="242">
        <f>'Saisie Patrimoine'!C226</f>
        <v>0</v>
      </c>
      <c r="G221" s="242">
        <f>'Saisie Patrimoine'!E226</f>
        <v>0</v>
      </c>
      <c r="H221" s="242">
        <f>'Saisie Patrimoine'!F226</f>
        <v>0</v>
      </c>
      <c r="J221" s="242">
        <f>IF(E221=0,0,INDEX('Liste Classe d''actifs'!$A$8:$A$37,MATCH(E221,'Liste Classe d''actifs'!$B$8:$B$37,0)))</f>
        <v>0</v>
      </c>
      <c r="K221" s="242" t="str">
        <f>IF(A221="","",IF(ISERROR(VLOOKUP(B221,'Liste Banque-Enveloppe'!A:D,2,FALSE)),0,VLOOKUP(B221,'Liste Banque-Enveloppe'!A:D,2,FALSE)))</f>
        <v/>
      </c>
      <c r="L221" s="242" t="str">
        <f t="shared" si="49"/>
        <v>00</v>
      </c>
      <c r="M221" s="242">
        <f t="shared" si="50"/>
        <v>0</v>
      </c>
      <c r="N221" s="242">
        <f t="shared" si="51"/>
        <v>0</v>
      </c>
      <c r="O221" s="242">
        <f t="shared" si="52"/>
        <v>0</v>
      </c>
      <c r="P221" s="242">
        <f t="shared" si="53"/>
        <v>0</v>
      </c>
      <c r="R221" s="242" t="str">
        <f t="shared" si="54"/>
        <v>Les autres classes d'actifs</v>
      </c>
      <c r="S221" s="242" t="str">
        <f t="shared" si="55"/>
        <v>Les autres banques</v>
      </c>
    </row>
    <row r="222" spans="2:19">
      <c r="B222" s="242">
        <f>'Saisie Patrimoine'!B227</f>
        <v>0</v>
      </c>
      <c r="C222" s="242">
        <f t="shared" si="47"/>
        <v>0</v>
      </c>
      <c r="D222" s="242">
        <f t="shared" si="48"/>
        <v>0</v>
      </c>
      <c r="E222" s="242">
        <f>'Saisie Patrimoine'!C227</f>
        <v>0</v>
      </c>
      <c r="G222" s="242">
        <f>'Saisie Patrimoine'!E227</f>
        <v>0</v>
      </c>
      <c r="H222" s="242">
        <f>'Saisie Patrimoine'!F227</f>
        <v>0</v>
      </c>
      <c r="J222" s="242">
        <f>IF(E222=0,0,INDEX('Liste Classe d''actifs'!$A$8:$A$37,MATCH(E222,'Liste Classe d''actifs'!$B$8:$B$37,0)))</f>
        <v>0</v>
      </c>
      <c r="K222" s="242" t="str">
        <f>IF(A222="","",IF(ISERROR(VLOOKUP(B222,'Liste Banque-Enveloppe'!A:D,2,FALSE)),0,VLOOKUP(B222,'Liste Banque-Enveloppe'!A:D,2,FALSE)))</f>
        <v/>
      </c>
      <c r="L222" s="242" t="str">
        <f t="shared" si="49"/>
        <v>00</v>
      </c>
      <c r="M222" s="242">
        <f t="shared" si="50"/>
        <v>0</v>
      </c>
      <c r="N222" s="242">
        <f t="shared" si="51"/>
        <v>0</v>
      </c>
      <c r="O222" s="242">
        <f t="shared" si="52"/>
        <v>0</v>
      </c>
      <c r="P222" s="242">
        <f t="shared" si="53"/>
        <v>0</v>
      </c>
      <c r="R222" s="242" t="str">
        <f t="shared" si="54"/>
        <v>Les autres classes d'actifs</v>
      </c>
      <c r="S222" s="242" t="str">
        <f t="shared" si="55"/>
        <v>Les autres banques</v>
      </c>
    </row>
    <row r="223" spans="2:19">
      <c r="B223" s="242">
        <f>'Saisie Patrimoine'!B228</f>
        <v>0</v>
      </c>
      <c r="C223" s="242">
        <f t="shared" si="47"/>
        <v>0</v>
      </c>
      <c r="D223" s="242">
        <f t="shared" si="48"/>
        <v>0</v>
      </c>
      <c r="E223" s="242">
        <f>'Saisie Patrimoine'!C228</f>
        <v>0</v>
      </c>
      <c r="G223" s="242">
        <f>'Saisie Patrimoine'!E228</f>
        <v>0</v>
      </c>
      <c r="H223" s="242">
        <f>'Saisie Patrimoine'!F228</f>
        <v>0</v>
      </c>
      <c r="J223" s="242">
        <f>IF(E223=0,0,INDEX('Liste Classe d''actifs'!$A$8:$A$37,MATCH(E223,'Liste Classe d''actifs'!$B$8:$B$37,0)))</f>
        <v>0</v>
      </c>
      <c r="K223" s="242" t="str">
        <f>IF(A223="","",IF(ISERROR(VLOOKUP(B223,'Liste Banque-Enveloppe'!A:D,2,FALSE)),0,VLOOKUP(B223,'Liste Banque-Enveloppe'!A:D,2,FALSE)))</f>
        <v/>
      </c>
      <c r="L223" s="242" t="str">
        <f t="shared" si="49"/>
        <v>00</v>
      </c>
      <c r="M223" s="242">
        <f t="shared" si="50"/>
        <v>0</v>
      </c>
      <c r="N223" s="242">
        <f t="shared" si="51"/>
        <v>0</v>
      </c>
      <c r="O223" s="242">
        <f t="shared" si="52"/>
        <v>0</v>
      </c>
      <c r="P223" s="242">
        <f t="shared" si="53"/>
        <v>0</v>
      </c>
      <c r="R223" s="242" t="str">
        <f t="shared" si="54"/>
        <v>Les autres classes d'actifs</v>
      </c>
      <c r="S223" s="242" t="str">
        <f t="shared" si="55"/>
        <v>Les autres banques</v>
      </c>
    </row>
    <row r="224" spans="2:19">
      <c r="B224" s="242">
        <f>'Saisie Patrimoine'!B229</f>
        <v>0</v>
      </c>
      <c r="C224" s="242">
        <f t="shared" si="47"/>
        <v>0</v>
      </c>
      <c r="D224" s="242">
        <f t="shared" si="48"/>
        <v>0</v>
      </c>
      <c r="E224" s="242">
        <f>'Saisie Patrimoine'!C229</f>
        <v>0</v>
      </c>
      <c r="G224" s="242">
        <f>'Saisie Patrimoine'!E229</f>
        <v>0</v>
      </c>
      <c r="H224" s="242">
        <f>'Saisie Patrimoine'!F229</f>
        <v>0</v>
      </c>
      <c r="J224" s="242">
        <f>IF(E224=0,0,INDEX('Liste Classe d''actifs'!$A$8:$A$37,MATCH(E224,'Liste Classe d''actifs'!$B$8:$B$37,0)))</f>
        <v>0</v>
      </c>
      <c r="K224" s="242" t="str">
        <f>IF(A224="","",IF(ISERROR(VLOOKUP(B224,'Liste Banque-Enveloppe'!A:D,2,FALSE)),0,VLOOKUP(B224,'Liste Banque-Enveloppe'!A:D,2,FALSE)))</f>
        <v/>
      </c>
      <c r="L224" s="242" t="str">
        <f t="shared" si="49"/>
        <v>00</v>
      </c>
      <c r="M224" s="242">
        <f t="shared" si="50"/>
        <v>0</v>
      </c>
      <c r="N224" s="242">
        <f t="shared" si="51"/>
        <v>0</v>
      </c>
      <c r="O224" s="242">
        <f t="shared" si="52"/>
        <v>0</v>
      </c>
      <c r="P224" s="242">
        <f t="shared" si="53"/>
        <v>0</v>
      </c>
      <c r="R224" s="242" t="str">
        <f t="shared" si="54"/>
        <v>Les autres classes d'actifs</v>
      </c>
      <c r="S224" s="242" t="str">
        <f t="shared" si="55"/>
        <v>Les autres banques</v>
      </c>
    </row>
    <row r="225" spans="2:19">
      <c r="B225" s="242">
        <f>'Saisie Patrimoine'!B230</f>
        <v>0</v>
      </c>
      <c r="C225" s="242">
        <f t="shared" si="47"/>
        <v>0</v>
      </c>
      <c r="D225" s="242">
        <f t="shared" si="48"/>
        <v>0</v>
      </c>
      <c r="E225" s="242">
        <f>'Saisie Patrimoine'!C230</f>
        <v>0</v>
      </c>
      <c r="G225" s="242">
        <f>'Saisie Patrimoine'!E230</f>
        <v>0</v>
      </c>
      <c r="H225" s="242">
        <f>'Saisie Patrimoine'!F230</f>
        <v>0</v>
      </c>
      <c r="J225" s="242">
        <f>IF(E225=0,0,INDEX('Liste Classe d''actifs'!$A$8:$A$37,MATCH(E225,'Liste Classe d''actifs'!$B$8:$B$37,0)))</f>
        <v>0</v>
      </c>
      <c r="K225" s="242" t="str">
        <f>IF(A225="","",IF(ISERROR(VLOOKUP(B225,'Liste Banque-Enveloppe'!A:D,2,FALSE)),0,VLOOKUP(B225,'Liste Banque-Enveloppe'!A:D,2,FALSE)))</f>
        <v/>
      </c>
      <c r="L225" s="242" t="str">
        <f t="shared" si="49"/>
        <v>00</v>
      </c>
      <c r="M225" s="242">
        <f t="shared" si="50"/>
        <v>0</v>
      </c>
      <c r="N225" s="242">
        <f t="shared" si="51"/>
        <v>0</v>
      </c>
      <c r="O225" s="242">
        <f t="shared" si="52"/>
        <v>0</v>
      </c>
      <c r="P225" s="242">
        <f t="shared" si="53"/>
        <v>0</v>
      </c>
      <c r="R225" s="242" t="str">
        <f t="shared" si="54"/>
        <v>Les autres classes d'actifs</v>
      </c>
      <c r="S225" s="242" t="str">
        <f t="shared" si="55"/>
        <v>Les autres banques</v>
      </c>
    </row>
    <row r="226" spans="2:19">
      <c r="B226" s="242">
        <f>'Saisie Patrimoine'!B231</f>
        <v>0</v>
      </c>
      <c r="C226" s="242">
        <f t="shared" si="47"/>
        <v>0</v>
      </c>
      <c r="D226" s="242">
        <f t="shared" si="48"/>
        <v>0</v>
      </c>
      <c r="E226" s="242">
        <f>'Saisie Patrimoine'!C231</f>
        <v>0</v>
      </c>
      <c r="G226" s="242">
        <f>'Saisie Patrimoine'!E231</f>
        <v>0</v>
      </c>
      <c r="H226" s="242">
        <f>'Saisie Patrimoine'!F231</f>
        <v>0</v>
      </c>
      <c r="J226" s="242">
        <f>IF(E226=0,0,INDEX('Liste Classe d''actifs'!$A$8:$A$37,MATCH(E226,'Liste Classe d''actifs'!$B$8:$B$37,0)))</f>
        <v>0</v>
      </c>
      <c r="K226" s="242" t="str">
        <f>IF(A226="","",IF(ISERROR(VLOOKUP(B226,'Liste Banque-Enveloppe'!A:D,2,FALSE)),0,VLOOKUP(B226,'Liste Banque-Enveloppe'!A:D,2,FALSE)))</f>
        <v/>
      </c>
      <c r="L226" s="242" t="str">
        <f t="shared" si="49"/>
        <v>00</v>
      </c>
      <c r="M226" s="242">
        <f t="shared" si="50"/>
        <v>0</v>
      </c>
      <c r="N226" s="242">
        <f t="shared" si="51"/>
        <v>0</v>
      </c>
      <c r="O226" s="242">
        <f t="shared" si="52"/>
        <v>0</v>
      </c>
      <c r="P226" s="242">
        <f t="shared" si="53"/>
        <v>0</v>
      </c>
      <c r="R226" s="242" t="str">
        <f t="shared" si="54"/>
        <v>Les autres classes d'actifs</v>
      </c>
      <c r="S226" s="242" t="str">
        <f t="shared" si="55"/>
        <v>Les autres banques</v>
      </c>
    </row>
    <row r="227" spans="2:19">
      <c r="B227" s="242">
        <f>'Saisie Patrimoine'!B232</f>
        <v>0</v>
      </c>
      <c r="C227" s="242">
        <f t="shared" si="47"/>
        <v>0</v>
      </c>
      <c r="D227" s="242">
        <f t="shared" si="48"/>
        <v>0</v>
      </c>
      <c r="E227" s="242">
        <f>'Saisie Patrimoine'!C232</f>
        <v>0</v>
      </c>
      <c r="G227" s="242">
        <f>'Saisie Patrimoine'!E232</f>
        <v>0</v>
      </c>
      <c r="H227" s="242">
        <f>'Saisie Patrimoine'!F232</f>
        <v>0</v>
      </c>
      <c r="J227" s="242">
        <f>IF(E227=0,0,INDEX('Liste Classe d''actifs'!$A$8:$A$37,MATCH(E227,'Liste Classe d''actifs'!$B$8:$B$37,0)))</f>
        <v>0</v>
      </c>
      <c r="K227" s="242" t="str">
        <f>IF(A227="","",IF(ISERROR(VLOOKUP(B227,'Liste Banque-Enveloppe'!A:D,2,FALSE)),0,VLOOKUP(B227,'Liste Banque-Enveloppe'!A:D,2,FALSE)))</f>
        <v/>
      </c>
      <c r="L227" s="242" t="str">
        <f t="shared" si="49"/>
        <v>00</v>
      </c>
      <c r="M227" s="242">
        <f t="shared" si="50"/>
        <v>0</v>
      </c>
      <c r="N227" s="242">
        <f t="shared" si="51"/>
        <v>0</v>
      </c>
      <c r="O227" s="242">
        <f t="shared" si="52"/>
        <v>0</v>
      </c>
      <c r="P227" s="242">
        <f t="shared" si="53"/>
        <v>0</v>
      </c>
      <c r="R227" s="242" t="str">
        <f t="shared" si="54"/>
        <v>Les autres classes d'actifs</v>
      </c>
      <c r="S227" s="242" t="str">
        <f t="shared" si="55"/>
        <v>Les autres banques</v>
      </c>
    </row>
    <row r="228" spans="2:19">
      <c r="B228" s="242">
        <f>'Saisie Patrimoine'!B233</f>
        <v>0</v>
      </c>
      <c r="C228" s="242">
        <f t="shared" si="47"/>
        <v>0</v>
      </c>
      <c r="D228" s="242">
        <f t="shared" si="48"/>
        <v>0</v>
      </c>
      <c r="E228" s="242">
        <f>'Saisie Patrimoine'!C233</f>
        <v>0</v>
      </c>
      <c r="G228" s="242">
        <f>'Saisie Patrimoine'!E233</f>
        <v>0</v>
      </c>
      <c r="H228" s="242">
        <f>'Saisie Patrimoine'!F233</f>
        <v>0</v>
      </c>
      <c r="J228" s="242">
        <f>IF(E228=0,0,INDEX('Liste Classe d''actifs'!$A$8:$A$37,MATCH(E228,'Liste Classe d''actifs'!$B$8:$B$37,0)))</f>
        <v>0</v>
      </c>
      <c r="K228" s="242" t="str">
        <f>IF(A228="","",IF(ISERROR(VLOOKUP(B228,'Liste Banque-Enveloppe'!A:D,2,FALSE)),0,VLOOKUP(B228,'Liste Banque-Enveloppe'!A:D,2,FALSE)))</f>
        <v/>
      </c>
      <c r="L228" s="242" t="str">
        <f t="shared" si="49"/>
        <v>00</v>
      </c>
      <c r="M228" s="242">
        <f t="shared" si="50"/>
        <v>0</v>
      </c>
      <c r="N228" s="242">
        <f t="shared" si="51"/>
        <v>0</v>
      </c>
      <c r="O228" s="242">
        <f t="shared" si="52"/>
        <v>0</v>
      </c>
      <c r="P228" s="242">
        <f t="shared" si="53"/>
        <v>0</v>
      </c>
      <c r="R228" s="242" t="str">
        <f t="shared" si="54"/>
        <v>Les autres classes d'actifs</v>
      </c>
      <c r="S228" s="242" t="str">
        <f t="shared" si="55"/>
        <v>Les autres banques</v>
      </c>
    </row>
    <row r="229" spans="2:19">
      <c r="B229" s="242">
        <f>'Saisie Patrimoine'!B234</f>
        <v>0</v>
      </c>
      <c r="C229" s="242">
        <f t="shared" si="47"/>
        <v>0</v>
      </c>
      <c r="D229" s="242">
        <f t="shared" si="48"/>
        <v>0</v>
      </c>
      <c r="E229" s="242">
        <f>'Saisie Patrimoine'!C234</f>
        <v>0</v>
      </c>
      <c r="G229" s="242">
        <f>'Saisie Patrimoine'!E234</f>
        <v>0</v>
      </c>
      <c r="H229" s="242">
        <f>'Saisie Patrimoine'!F234</f>
        <v>0</v>
      </c>
      <c r="J229" s="242">
        <f>IF(E229=0,0,INDEX('Liste Classe d''actifs'!$A$8:$A$37,MATCH(E229,'Liste Classe d''actifs'!$B$8:$B$37,0)))</f>
        <v>0</v>
      </c>
      <c r="K229" s="242" t="str">
        <f>IF(A229="","",IF(ISERROR(VLOOKUP(B229,'Liste Banque-Enveloppe'!A:D,2,FALSE)),0,VLOOKUP(B229,'Liste Banque-Enveloppe'!A:D,2,FALSE)))</f>
        <v/>
      </c>
      <c r="L229" s="242" t="str">
        <f t="shared" si="49"/>
        <v>00</v>
      </c>
      <c r="M229" s="242">
        <f t="shared" si="50"/>
        <v>0</v>
      </c>
      <c r="N229" s="242">
        <f t="shared" si="51"/>
        <v>0</v>
      </c>
      <c r="O229" s="242">
        <f t="shared" si="52"/>
        <v>0</v>
      </c>
      <c r="P229" s="242">
        <f t="shared" si="53"/>
        <v>0</v>
      </c>
      <c r="R229" s="242" t="str">
        <f t="shared" si="54"/>
        <v>Les autres classes d'actifs</v>
      </c>
      <c r="S229" s="242" t="str">
        <f t="shared" si="55"/>
        <v>Les autres banques</v>
      </c>
    </row>
    <row r="230" spans="2:19">
      <c r="B230" s="242">
        <f>'Saisie Patrimoine'!B235</f>
        <v>0</v>
      </c>
      <c r="C230" s="242">
        <f t="shared" si="47"/>
        <v>0</v>
      </c>
      <c r="D230" s="242">
        <f t="shared" si="48"/>
        <v>0</v>
      </c>
      <c r="E230" s="242">
        <f>'Saisie Patrimoine'!C235</f>
        <v>0</v>
      </c>
      <c r="G230" s="242">
        <f>'Saisie Patrimoine'!E235</f>
        <v>0</v>
      </c>
      <c r="H230" s="242">
        <f>'Saisie Patrimoine'!F235</f>
        <v>0</v>
      </c>
      <c r="J230" s="242">
        <f>IF(E230=0,0,INDEX('Liste Classe d''actifs'!$A$8:$A$37,MATCH(E230,'Liste Classe d''actifs'!$B$8:$B$37,0)))</f>
        <v>0</v>
      </c>
      <c r="K230" s="242" t="str">
        <f>IF(A230="","",IF(ISERROR(VLOOKUP(B230,'Liste Banque-Enveloppe'!A:D,2,FALSE)),0,VLOOKUP(B230,'Liste Banque-Enveloppe'!A:D,2,FALSE)))</f>
        <v/>
      </c>
      <c r="L230" s="242" t="str">
        <f t="shared" si="49"/>
        <v>00</v>
      </c>
      <c r="M230" s="242">
        <f t="shared" si="50"/>
        <v>0</v>
      </c>
      <c r="N230" s="242">
        <f t="shared" si="51"/>
        <v>0</v>
      </c>
      <c r="O230" s="242">
        <f t="shared" si="52"/>
        <v>0</v>
      </c>
      <c r="P230" s="242">
        <f t="shared" si="53"/>
        <v>0</v>
      </c>
      <c r="R230" s="242" t="str">
        <f t="shared" si="54"/>
        <v>Les autres classes d'actifs</v>
      </c>
      <c r="S230" s="242" t="str">
        <f t="shared" si="55"/>
        <v>Les autres banques</v>
      </c>
    </row>
    <row r="231" spans="2:19">
      <c r="B231" s="242">
        <f>'Saisie Patrimoine'!B236</f>
        <v>0</v>
      </c>
      <c r="C231" s="242">
        <f t="shared" si="47"/>
        <v>0</v>
      </c>
      <c r="D231" s="242">
        <f t="shared" si="48"/>
        <v>0</v>
      </c>
      <c r="E231" s="242">
        <f>'Saisie Patrimoine'!C236</f>
        <v>0</v>
      </c>
      <c r="G231" s="242">
        <f>'Saisie Patrimoine'!E236</f>
        <v>0</v>
      </c>
      <c r="H231" s="242">
        <f>'Saisie Patrimoine'!F236</f>
        <v>0</v>
      </c>
      <c r="J231" s="242">
        <f>IF(E231=0,0,INDEX('Liste Classe d''actifs'!$A$8:$A$37,MATCH(E231,'Liste Classe d''actifs'!$B$8:$B$37,0)))</f>
        <v>0</v>
      </c>
      <c r="K231" s="242" t="str">
        <f>IF(A231="","",IF(ISERROR(VLOOKUP(B231,'Liste Banque-Enveloppe'!A:D,2,FALSE)),0,VLOOKUP(B231,'Liste Banque-Enveloppe'!A:D,2,FALSE)))</f>
        <v/>
      </c>
      <c r="L231" s="242" t="str">
        <f t="shared" si="49"/>
        <v>00</v>
      </c>
      <c r="M231" s="242">
        <f t="shared" si="50"/>
        <v>0</v>
      </c>
      <c r="N231" s="242">
        <f t="shared" si="51"/>
        <v>0</v>
      </c>
      <c r="O231" s="242">
        <f t="shared" si="52"/>
        <v>0</v>
      </c>
      <c r="P231" s="242">
        <f t="shared" si="53"/>
        <v>0</v>
      </c>
      <c r="R231" s="242" t="str">
        <f t="shared" si="54"/>
        <v>Les autres classes d'actifs</v>
      </c>
      <c r="S231" s="242" t="str">
        <f t="shared" si="55"/>
        <v>Les autres banques</v>
      </c>
    </row>
    <row r="232" spans="2:19">
      <c r="B232" s="242">
        <f>'Saisie Patrimoine'!B237</f>
        <v>0</v>
      </c>
      <c r="C232" s="242">
        <f t="shared" si="47"/>
        <v>0</v>
      </c>
      <c r="D232" s="242">
        <f t="shared" si="48"/>
        <v>0</v>
      </c>
      <c r="E232" s="242">
        <f>'Saisie Patrimoine'!C237</f>
        <v>0</v>
      </c>
      <c r="G232" s="242">
        <f>'Saisie Patrimoine'!E237</f>
        <v>0</v>
      </c>
      <c r="H232" s="242">
        <f>'Saisie Patrimoine'!F237</f>
        <v>0</v>
      </c>
      <c r="J232" s="242">
        <f>IF(E232=0,0,INDEX('Liste Classe d''actifs'!$A$8:$A$37,MATCH(E232,'Liste Classe d''actifs'!$B$8:$B$37,0)))</f>
        <v>0</v>
      </c>
      <c r="K232" s="242" t="str">
        <f>IF(A232="","",IF(ISERROR(VLOOKUP(B232,'Liste Banque-Enveloppe'!A:D,2,FALSE)),0,VLOOKUP(B232,'Liste Banque-Enveloppe'!A:D,2,FALSE)))</f>
        <v/>
      </c>
      <c r="L232" s="242" t="str">
        <f t="shared" si="49"/>
        <v>00</v>
      </c>
      <c r="M232" s="242">
        <f t="shared" si="50"/>
        <v>0</v>
      </c>
      <c r="N232" s="242">
        <f t="shared" si="51"/>
        <v>0</v>
      </c>
      <c r="O232" s="242">
        <f t="shared" si="52"/>
        <v>0</v>
      </c>
      <c r="P232" s="242">
        <f t="shared" si="53"/>
        <v>0</v>
      </c>
      <c r="R232" s="242" t="str">
        <f t="shared" si="54"/>
        <v>Les autres classes d'actifs</v>
      </c>
      <c r="S232" s="242" t="str">
        <f t="shared" si="55"/>
        <v>Les autres banques</v>
      </c>
    </row>
    <row r="233" spans="2:19">
      <c r="B233" s="242">
        <f>'Saisie Patrimoine'!B238</f>
        <v>0</v>
      </c>
      <c r="C233" s="242">
        <f t="shared" si="47"/>
        <v>0</v>
      </c>
      <c r="D233" s="242">
        <f t="shared" si="48"/>
        <v>0</v>
      </c>
      <c r="E233" s="242">
        <f>'Saisie Patrimoine'!C238</f>
        <v>0</v>
      </c>
      <c r="G233" s="242">
        <f>'Saisie Patrimoine'!E238</f>
        <v>0</v>
      </c>
      <c r="H233" s="242">
        <f>'Saisie Patrimoine'!F238</f>
        <v>0</v>
      </c>
      <c r="J233" s="242">
        <f>IF(E233=0,0,INDEX('Liste Classe d''actifs'!$A$8:$A$37,MATCH(E233,'Liste Classe d''actifs'!$B$8:$B$37,0)))</f>
        <v>0</v>
      </c>
      <c r="K233" s="242" t="str">
        <f>IF(A233="","",IF(ISERROR(VLOOKUP(B233,'Liste Banque-Enveloppe'!A:D,2,FALSE)),0,VLOOKUP(B233,'Liste Banque-Enveloppe'!A:D,2,FALSE)))</f>
        <v/>
      </c>
      <c r="L233" s="242" t="str">
        <f t="shared" si="49"/>
        <v>00</v>
      </c>
      <c r="M233" s="242">
        <f t="shared" si="50"/>
        <v>0</v>
      </c>
      <c r="N233" s="242">
        <f t="shared" si="51"/>
        <v>0</v>
      </c>
      <c r="O233" s="242">
        <f t="shared" si="52"/>
        <v>0</v>
      </c>
      <c r="P233" s="242">
        <f t="shared" si="53"/>
        <v>0</v>
      </c>
      <c r="R233" s="242" t="str">
        <f t="shared" si="54"/>
        <v>Les autres classes d'actifs</v>
      </c>
      <c r="S233" s="242" t="str">
        <f t="shared" si="55"/>
        <v>Les autres banques</v>
      </c>
    </row>
    <row r="234" spans="2:19">
      <c r="B234" s="242">
        <f>'Saisie Patrimoine'!B239</f>
        <v>0</v>
      </c>
      <c r="C234" s="242">
        <f t="shared" si="47"/>
        <v>0</v>
      </c>
      <c r="D234" s="242">
        <f t="shared" si="48"/>
        <v>0</v>
      </c>
      <c r="E234" s="242">
        <f>'Saisie Patrimoine'!C239</f>
        <v>0</v>
      </c>
      <c r="G234" s="242">
        <f>'Saisie Patrimoine'!E239</f>
        <v>0</v>
      </c>
      <c r="H234" s="242">
        <f>'Saisie Patrimoine'!F239</f>
        <v>0</v>
      </c>
      <c r="J234" s="242">
        <f>IF(E234=0,0,INDEX('Liste Classe d''actifs'!$A$8:$A$37,MATCH(E234,'Liste Classe d''actifs'!$B$8:$B$37,0)))</f>
        <v>0</v>
      </c>
      <c r="K234" s="242" t="str">
        <f>IF(A234="","",IF(ISERROR(VLOOKUP(B234,'Liste Banque-Enveloppe'!A:D,2,FALSE)),0,VLOOKUP(B234,'Liste Banque-Enveloppe'!A:D,2,FALSE)))</f>
        <v/>
      </c>
      <c r="L234" s="242" t="str">
        <f t="shared" si="49"/>
        <v>00</v>
      </c>
      <c r="M234" s="242">
        <f t="shared" si="50"/>
        <v>0</v>
      </c>
      <c r="N234" s="242">
        <f t="shared" si="51"/>
        <v>0</v>
      </c>
      <c r="O234" s="242">
        <f t="shared" si="52"/>
        <v>0</v>
      </c>
      <c r="P234" s="242">
        <f t="shared" si="53"/>
        <v>0</v>
      </c>
      <c r="R234" s="242" t="str">
        <f t="shared" si="54"/>
        <v>Les autres classes d'actifs</v>
      </c>
      <c r="S234" s="242" t="str">
        <f t="shared" si="55"/>
        <v>Les autres banques</v>
      </c>
    </row>
    <row r="235" spans="2:19">
      <c r="B235" s="242">
        <f>'Saisie Patrimoine'!B240</f>
        <v>0</v>
      </c>
      <c r="C235" s="242">
        <f t="shared" si="47"/>
        <v>0</v>
      </c>
      <c r="D235" s="242">
        <f t="shared" si="48"/>
        <v>0</v>
      </c>
      <c r="E235" s="242">
        <f>'Saisie Patrimoine'!C240</f>
        <v>0</v>
      </c>
      <c r="G235" s="242">
        <f>'Saisie Patrimoine'!E240</f>
        <v>0</v>
      </c>
      <c r="H235" s="242">
        <f>'Saisie Patrimoine'!F240</f>
        <v>0</v>
      </c>
      <c r="J235" s="242">
        <f>IF(E235=0,0,INDEX('Liste Classe d''actifs'!$A$8:$A$37,MATCH(E235,'Liste Classe d''actifs'!$B$8:$B$37,0)))</f>
        <v>0</v>
      </c>
      <c r="K235" s="242" t="str">
        <f>IF(A235="","",IF(ISERROR(VLOOKUP(B235,'Liste Banque-Enveloppe'!A:D,2,FALSE)),0,VLOOKUP(B235,'Liste Banque-Enveloppe'!A:D,2,FALSE)))</f>
        <v/>
      </c>
      <c r="L235" s="242" t="str">
        <f t="shared" si="49"/>
        <v>00</v>
      </c>
      <c r="M235" s="242">
        <f t="shared" si="50"/>
        <v>0</v>
      </c>
      <c r="N235" s="242">
        <f t="shared" si="51"/>
        <v>0</v>
      </c>
      <c r="O235" s="242">
        <f t="shared" si="52"/>
        <v>0</v>
      </c>
      <c r="P235" s="242">
        <f t="shared" si="53"/>
        <v>0</v>
      </c>
      <c r="R235" s="242" t="str">
        <f t="shared" si="54"/>
        <v>Les autres classes d'actifs</v>
      </c>
      <c r="S235" s="242" t="str">
        <f t="shared" si="55"/>
        <v>Les autres banques</v>
      </c>
    </row>
    <row r="236" spans="2:19">
      <c r="B236" s="242">
        <f>'Saisie Patrimoine'!B241</f>
        <v>0</v>
      </c>
      <c r="C236" s="242">
        <f t="shared" si="47"/>
        <v>0</v>
      </c>
      <c r="D236" s="242">
        <f t="shared" si="48"/>
        <v>0</v>
      </c>
      <c r="E236" s="242">
        <f>'Saisie Patrimoine'!C241</f>
        <v>0</v>
      </c>
      <c r="G236" s="242">
        <f>'Saisie Patrimoine'!E241</f>
        <v>0</v>
      </c>
      <c r="H236" s="242">
        <f>'Saisie Patrimoine'!F241</f>
        <v>0</v>
      </c>
      <c r="J236" s="242">
        <f>IF(E236=0,0,INDEX('Liste Classe d''actifs'!$A$8:$A$37,MATCH(E236,'Liste Classe d''actifs'!$B$8:$B$37,0)))</f>
        <v>0</v>
      </c>
      <c r="K236" s="242" t="str">
        <f>IF(A236="","",IF(ISERROR(VLOOKUP(B236,'Liste Banque-Enveloppe'!A:D,2,FALSE)),0,VLOOKUP(B236,'Liste Banque-Enveloppe'!A:D,2,FALSE)))</f>
        <v/>
      </c>
      <c r="L236" s="242" t="str">
        <f t="shared" si="49"/>
        <v>00</v>
      </c>
      <c r="M236" s="242">
        <f t="shared" si="50"/>
        <v>0</v>
      </c>
      <c r="N236" s="242">
        <f t="shared" si="51"/>
        <v>0</v>
      </c>
      <c r="O236" s="242">
        <f t="shared" si="52"/>
        <v>0</v>
      </c>
      <c r="P236" s="242">
        <f t="shared" si="53"/>
        <v>0</v>
      </c>
      <c r="R236" s="242" t="str">
        <f t="shared" si="54"/>
        <v>Les autres classes d'actifs</v>
      </c>
      <c r="S236" s="242" t="str">
        <f t="shared" si="55"/>
        <v>Les autres banques</v>
      </c>
    </row>
    <row r="237" spans="2:19">
      <c r="B237" s="242">
        <f>'Saisie Patrimoine'!B242</f>
        <v>0</v>
      </c>
      <c r="C237" s="242">
        <f t="shared" si="47"/>
        <v>0</v>
      </c>
      <c r="D237" s="242">
        <f t="shared" si="48"/>
        <v>0</v>
      </c>
      <c r="E237" s="242">
        <f>'Saisie Patrimoine'!C242</f>
        <v>0</v>
      </c>
      <c r="G237" s="242">
        <f>'Saisie Patrimoine'!E242</f>
        <v>0</v>
      </c>
      <c r="H237" s="242">
        <f>'Saisie Patrimoine'!F242</f>
        <v>0</v>
      </c>
      <c r="J237" s="242">
        <f>IF(E237=0,0,INDEX('Liste Classe d''actifs'!$A$8:$A$37,MATCH(E237,'Liste Classe d''actifs'!$B$8:$B$37,0)))</f>
        <v>0</v>
      </c>
      <c r="K237" s="242" t="str">
        <f>IF(A237="","",IF(ISERROR(VLOOKUP(B237,'Liste Banque-Enveloppe'!A:D,2,FALSE)),0,VLOOKUP(B237,'Liste Banque-Enveloppe'!A:D,2,FALSE)))</f>
        <v/>
      </c>
      <c r="L237" s="242" t="str">
        <f t="shared" si="49"/>
        <v>00</v>
      </c>
      <c r="M237" s="242">
        <f t="shared" si="50"/>
        <v>0</v>
      </c>
      <c r="N237" s="242">
        <f t="shared" si="51"/>
        <v>0</v>
      </c>
      <c r="O237" s="242">
        <f t="shared" si="52"/>
        <v>0</v>
      </c>
      <c r="P237" s="242">
        <f t="shared" si="53"/>
        <v>0</v>
      </c>
      <c r="R237" s="242" t="str">
        <f t="shared" si="54"/>
        <v>Les autres classes d'actifs</v>
      </c>
      <c r="S237" s="242" t="str">
        <f t="shared" si="55"/>
        <v>Les autres banques</v>
      </c>
    </row>
    <row r="238" spans="2:19">
      <c r="B238" s="242">
        <f>'Saisie Patrimoine'!B243</f>
        <v>0</v>
      </c>
      <c r="C238" s="242">
        <f t="shared" si="47"/>
        <v>0</v>
      </c>
      <c r="D238" s="242">
        <f t="shared" si="48"/>
        <v>0</v>
      </c>
      <c r="E238" s="242">
        <f>'Saisie Patrimoine'!C243</f>
        <v>0</v>
      </c>
      <c r="G238" s="242">
        <f>'Saisie Patrimoine'!E243</f>
        <v>0</v>
      </c>
      <c r="H238" s="242">
        <f>'Saisie Patrimoine'!F243</f>
        <v>0</v>
      </c>
      <c r="J238" s="242">
        <f>IF(E238=0,0,INDEX('Liste Classe d''actifs'!$A$8:$A$37,MATCH(E238,'Liste Classe d''actifs'!$B$8:$B$37,0)))</f>
        <v>0</v>
      </c>
      <c r="K238" s="242" t="str">
        <f>IF(A238="","",IF(ISERROR(VLOOKUP(B238,'Liste Banque-Enveloppe'!A:D,2,FALSE)),0,VLOOKUP(B238,'Liste Banque-Enveloppe'!A:D,2,FALSE)))</f>
        <v/>
      </c>
      <c r="L238" s="242" t="str">
        <f t="shared" si="49"/>
        <v>00</v>
      </c>
      <c r="M238" s="242">
        <f t="shared" si="50"/>
        <v>0</v>
      </c>
      <c r="N238" s="242">
        <f t="shared" si="51"/>
        <v>0</v>
      </c>
      <c r="O238" s="242">
        <f t="shared" si="52"/>
        <v>0</v>
      </c>
      <c r="P238" s="242">
        <f t="shared" si="53"/>
        <v>0</v>
      </c>
      <c r="R238" s="242" t="str">
        <f t="shared" si="54"/>
        <v>Les autres classes d'actifs</v>
      </c>
      <c r="S238" s="242" t="str">
        <f t="shared" si="55"/>
        <v>Les autres banques</v>
      </c>
    </row>
    <row r="239" spans="2:19">
      <c r="B239" s="242">
        <f>'Saisie Patrimoine'!B244</f>
        <v>0</v>
      </c>
      <c r="C239" s="242">
        <f t="shared" si="47"/>
        <v>0</v>
      </c>
      <c r="D239" s="242">
        <f t="shared" si="48"/>
        <v>0</v>
      </c>
      <c r="E239" s="242">
        <f>'Saisie Patrimoine'!C244</f>
        <v>0</v>
      </c>
      <c r="G239" s="242">
        <f>'Saisie Patrimoine'!E244</f>
        <v>0</v>
      </c>
      <c r="H239" s="242">
        <f>'Saisie Patrimoine'!F244</f>
        <v>0</v>
      </c>
      <c r="J239" s="242">
        <f>IF(E239=0,0,INDEX('Liste Classe d''actifs'!$A$8:$A$37,MATCH(E239,'Liste Classe d''actifs'!$B$8:$B$37,0)))</f>
        <v>0</v>
      </c>
      <c r="K239" s="242" t="str">
        <f>IF(A239="","",IF(ISERROR(VLOOKUP(B239,'Liste Banque-Enveloppe'!A:D,2,FALSE)),0,VLOOKUP(B239,'Liste Banque-Enveloppe'!A:D,2,FALSE)))</f>
        <v/>
      </c>
      <c r="L239" s="242" t="str">
        <f t="shared" si="49"/>
        <v>00</v>
      </c>
      <c r="M239" s="242">
        <f t="shared" si="50"/>
        <v>0</v>
      </c>
      <c r="N239" s="242">
        <f t="shared" si="51"/>
        <v>0</v>
      </c>
      <c r="O239" s="242">
        <f t="shared" si="52"/>
        <v>0</v>
      </c>
      <c r="P239" s="242">
        <f t="shared" si="53"/>
        <v>0</v>
      </c>
      <c r="R239" s="242" t="str">
        <f t="shared" si="54"/>
        <v>Les autres classes d'actifs</v>
      </c>
      <c r="S239" s="242" t="str">
        <f t="shared" si="55"/>
        <v>Les autres banques</v>
      </c>
    </row>
    <row r="240" spans="2:19">
      <c r="B240" s="242">
        <f>'Saisie Patrimoine'!B245</f>
        <v>0</v>
      </c>
      <c r="C240" s="242">
        <f t="shared" si="47"/>
        <v>0</v>
      </c>
      <c r="D240" s="242">
        <f t="shared" si="48"/>
        <v>0</v>
      </c>
      <c r="E240" s="242">
        <f>'Saisie Patrimoine'!C245</f>
        <v>0</v>
      </c>
      <c r="G240" s="242">
        <f>'Saisie Patrimoine'!E245</f>
        <v>0</v>
      </c>
      <c r="H240" s="242">
        <f>'Saisie Patrimoine'!F245</f>
        <v>0</v>
      </c>
      <c r="J240" s="242">
        <f>IF(E240=0,0,INDEX('Liste Classe d''actifs'!$A$8:$A$37,MATCH(E240,'Liste Classe d''actifs'!$B$8:$B$37,0)))</f>
        <v>0</v>
      </c>
      <c r="K240" s="242" t="str">
        <f>IF(A240="","",IF(ISERROR(VLOOKUP(B240,'Liste Banque-Enveloppe'!A:D,2,FALSE)),0,VLOOKUP(B240,'Liste Banque-Enveloppe'!A:D,2,FALSE)))</f>
        <v/>
      </c>
      <c r="L240" s="242" t="str">
        <f t="shared" si="49"/>
        <v>00</v>
      </c>
      <c r="M240" s="242">
        <f t="shared" si="50"/>
        <v>0</v>
      </c>
      <c r="N240" s="242">
        <f t="shared" si="51"/>
        <v>0</v>
      </c>
      <c r="O240" s="242">
        <f t="shared" si="52"/>
        <v>0</v>
      </c>
      <c r="P240" s="242">
        <f t="shared" si="53"/>
        <v>0</v>
      </c>
      <c r="R240" s="242" t="str">
        <f t="shared" si="54"/>
        <v>Les autres classes d'actifs</v>
      </c>
      <c r="S240" s="242" t="str">
        <f t="shared" si="55"/>
        <v>Les autres banques</v>
      </c>
    </row>
    <row r="241" spans="2:19">
      <c r="B241" s="242">
        <f>'Saisie Patrimoine'!B246</f>
        <v>0</v>
      </c>
      <c r="C241" s="242">
        <f t="shared" si="47"/>
        <v>0</v>
      </c>
      <c r="D241" s="242">
        <f t="shared" si="48"/>
        <v>0</v>
      </c>
      <c r="E241" s="242">
        <f>'Saisie Patrimoine'!C246</f>
        <v>0</v>
      </c>
      <c r="G241" s="242">
        <f>'Saisie Patrimoine'!E246</f>
        <v>0</v>
      </c>
      <c r="H241" s="242">
        <f>'Saisie Patrimoine'!F246</f>
        <v>0</v>
      </c>
      <c r="J241" s="242">
        <f>IF(E241=0,0,INDEX('Liste Classe d''actifs'!$A$8:$A$37,MATCH(E241,'Liste Classe d''actifs'!$B$8:$B$37,0)))</f>
        <v>0</v>
      </c>
      <c r="K241" s="242" t="str">
        <f>IF(A241="","",IF(ISERROR(VLOOKUP(B241,'Liste Banque-Enveloppe'!A:D,2,FALSE)),0,VLOOKUP(B241,'Liste Banque-Enveloppe'!A:D,2,FALSE)))</f>
        <v/>
      </c>
      <c r="L241" s="242" t="str">
        <f t="shared" si="49"/>
        <v>00</v>
      </c>
      <c r="M241" s="242">
        <f t="shared" si="50"/>
        <v>0</v>
      </c>
      <c r="N241" s="242">
        <f t="shared" si="51"/>
        <v>0</v>
      </c>
      <c r="O241" s="242">
        <f t="shared" si="52"/>
        <v>0</v>
      </c>
      <c r="P241" s="242">
        <f t="shared" si="53"/>
        <v>0</v>
      </c>
      <c r="R241" s="242" t="str">
        <f t="shared" si="54"/>
        <v>Les autres classes d'actifs</v>
      </c>
      <c r="S241" s="242" t="str">
        <f t="shared" si="55"/>
        <v>Les autres banques</v>
      </c>
    </row>
    <row r="242" spans="2:19">
      <c r="B242" s="242">
        <f>'Saisie Patrimoine'!B247</f>
        <v>0</v>
      </c>
      <c r="C242" s="242">
        <f t="shared" si="47"/>
        <v>0</v>
      </c>
      <c r="D242" s="242">
        <f t="shared" si="48"/>
        <v>0</v>
      </c>
      <c r="E242" s="242">
        <f>'Saisie Patrimoine'!C247</f>
        <v>0</v>
      </c>
      <c r="G242" s="242">
        <f>'Saisie Patrimoine'!E247</f>
        <v>0</v>
      </c>
      <c r="H242" s="242">
        <f>'Saisie Patrimoine'!F247</f>
        <v>0</v>
      </c>
      <c r="J242" s="242">
        <f>IF(E242=0,0,INDEX('Liste Classe d''actifs'!$A$8:$A$37,MATCH(E242,'Liste Classe d''actifs'!$B$8:$B$37,0)))</f>
        <v>0</v>
      </c>
      <c r="K242" s="242" t="str">
        <f>IF(A242="","",IF(ISERROR(VLOOKUP(B242,'Liste Banque-Enveloppe'!A:D,2,FALSE)),0,VLOOKUP(B242,'Liste Banque-Enveloppe'!A:D,2,FALSE)))</f>
        <v/>
      </c>
      <c r="L242" s="242" t="str">
        <f t="shared" si="49"/>
        <v>00</v>
      </c>
      <c r="M242" s="242">
        <f t="shared" si="50"/>
        <v>0</v>
      </c>
      <c r="N242" s="242">
        <f t="shared" si="51"/>
        <v>0</v>
      </c>
      <c r="O242" s="242">
        <f t="shared" si="52"/>
        <v>0</v>
      </c>
      <c r="P242" s="242">
        <f t="shared" si="53"/>
        <v>0</v>
      </c>
      <c r="R242" s="242" t="str">
        <f t="shared" si="54"/>
        <v>Les autres classes d'actifs</v>
      </c>
      <c r="S242" s="242" t="str">
        <f t="shared" si="55"/>
        <v>Les autres banques</v>
      </c>
    </row>
    <row r="243" spans="2:19">
      <c r="B243" s="242">
        <f>'Saisie Patrimoine'!B248</f>
        <v>0</v>
      </c>
      <c r="C243" s="242">
        <f t="shared" si="47"/>
        <v>0</v>
      </c>
      <c r="D243" s="242">
        <f t="shared" si="48"/>
        <v>0</v>
      </c>
      <c r="E243" s="242">
        <f>'Saisie Patrimoine'!C248</f>
        <v>0</v>
      </c>
      <c r="G243" s="242">
        <f>'Saisie Patrimoine'!E248</f>
        <v>0</v>
      </c>
      <c r="H243" s="242">
        <f>'Saisie Patrimoine'!F248</f>
        <v>0</v>
      </c>
      <c r="J243" s="242">
        <f>IF(E243=0,0,INDEX('Liste Classe d''actifs'!$A$8:$A$37,MATCH(E243,'Liste Classe d''actifs'!$B$8:$B$37,0)))</f>
        <v>0</v>
      </c>
      <c r="K243" s="242" t="str">
        <f>IF(A243="","",IF(ISERROR(VLOOKUP(B243,'Liste Banque-Enveloppe'!A:D,2,FALSE)),0,VLOOKUP(B243,'Liste Banque-Enveloppe'!A:D,2,FALSE)))</f>
        <v/>
      </c>
      <c r="L243" s="242" t="str">
        <f t="shared" si="49"/>
        <v>00</v>
      </c>
      <c r="M243" s="242">
        <f t="shared" si="50"/>
        <v>0</v>
      </c>
      <c r="N243" s="242">
        <f t="shared" si="51"/>
        <v>0</v>
      </c>
      <c r="O243" s="242">
        <f t="shared" si="52"/>
        <v>0</v>
      </c>
      <c r="P243" s="242">
        <f t="shared" si="53"/>
        <v>0</v>
      </c>
      <c r="R243" s="242" t="str">
        <f t="shared" si="54"/>
        <v>Les autres classes d'actifs</v>
      </c>
      <c r="S243" s="242" t="str">
        <f t="shared" si="55"/>
        <v>Les autres banques</v>
      </c>
    </row>
    <row r="244" spans="2:19">
      <c r="B244" s="242">
        <f>'Saisie Patrimoine'!B249</f>
        <v>0</v>
      </c>
      <c r="C244" s="242">
        <f t="shared" si="47"/>
        <v>0</v>
      </c>
      <c r="D244" s="242">
        <f t="shared" si="48"/>
        <v>0</v>
      </c>
      <c r="E244" s="242">
        <f>'Saisie Patrimoine'!C249</f>
        <v>0</v>
      </c>
      <c r="G244" s="242">
        <f>'Saisie Patrimoine'!E249</f>
        <v>0</v>
      </c>
      <c r="H244" s="242">
        <f>'Saisie Patrimoine'!F249</f>
        <v>0</v>
      </c>
      <c r="J244" s="242">
        <f>IF(E244=0,0,INDEX('Liste Classe d''actifs'!$A$8:$A$37,MATCH(E244,'Liste Classe d''actifs'!$B$8:$B$37,0)))</f>
        <v>0</v>
      </c>
      <c r="K244" s="242" t="str">
        <f>IF(A244="","",IF(ISERROR(VLOOKUP(B244,'Liste Banque-Enveloppe'!A:D,2,FALSE)),0,VLOOKUP(B244,'Liste Banque-Enveloppe'!A:D,2,FALSE)))</f>
        <v/>
      </c>
      <c r="L244" s="242" t="str">
        <f t="shared" si="49"/>
        <v>00</v>
      </c>
      <c r="M244" s="242">
        <f t="shared" si="50"/>
        <v>0</v>
      </c>
      <c r="N244" s="242">
        <f t="shared" si="51"/>
        <v>0</v>
      </c>
      <c r="O244" s="242">
        <f t="shared" si="52"/>
        <v>0</v>
      </c>
      <c r="P244" s="242">
        <f t="shared" si="53"/>
        <v>0</v>
      </c>
      <c r="R244" s="242" t="str">
        <f t="shared" si="54"/>
        <v>Les autres classes d'actifs</v>
      </c>
      <c r="S244" s="242" t="str">
        <f t="shared" si="55"/>
        <v>Les autres banques</v>
      </c>
    </row>
    <row r="245" spans="2:19">
      <c r="B245" s="242">
        <f>'Saisie Patrimoine'!B250</f>
        <v>0</v>
      </c>
      <c r="C245" s="242">
        <f t="shared" si="47"/>
        <v>0</v>
      </c>
      <c r="D245" s="242">
        <f t="shared" si="48"/>
        <v>0</v>
      </c>
      <c r="E245" s="242">
        <f>'Saisie Patrimoine'!C250</f>
        <v>0</v>
      </c>
      <c r="G245" s="242">
        <f>'Saisie Patrimoine'!E250</f>
        <v>0</v>
      </c>
      <c r="H245" s="242">
        <f>'Saisie Patrimoine'!F250</f>
        <v>0</v>
      </c>
      <c r="J245" s="242">
        <f>IF(E245=0,0,INDEX('Liste Classe d''actifs'!$A$8:$A$37,MATCH(E245,'Liste Classe d''actifs'!$B$8:$B$37,0)))</f>
        <v>0</v>
      </c>
      <c r="K245" s="242" t="str">
        <f>IF(A245="","",IF(ISERROR(VLOOKUP(B245,'Liste Banque-Enveloppe'!A:D,2,FALSE)),0,VLOOKUP(B245,'Liste Banque-Enveloppe'!A:D,2,FALSE)))</f>
        <v/>
      </c>
      <c r="L245" s="242" t="str">
        <f t="shared" si="49"/>
        <v>00</v>
      </c>
      <c r="M245" s="242">
        <f t="shared" si="50"/>
        <v>0</v>
      </c>
      <c r="N245" s="242">
        <f t="shared" si="51"/>
        <v>0</v>
      </c>
      <c r="O245" s="242">
        <f t="shared" si="52"/>
        <v>0</v>
      </c>
      <c r="P245" s="242">
        <f t="shared" si="53"/>
        <v>0</v>
      </c>
      <c r="R245" s="242" t="str">
        <f t="shared" si="54"/>
        <v>Les autres classes d'actifs</v>
      </c>
      <c r="S245" s="242" t="str">
        <f t="shared" si="55"/>
        <v>Les autres banques</v>
      </c>
    </row>
    <row r="246" spans="2:19">
      <c r="B246" s="242">
        <f>'Saisie Patrimoine'!B251</f>
        <v>0</v>
      </c>
      <c r="C246" s="242">
        <f t="shared" si="47"/>
        <v>0</v>
      </c>
      <c r="D246" s="242">
        <f t="shared" si="48"/>
        <v>0</v>
      </c>
      <c r="E246" s="242">
        <f>'Saisie Patrimoine'!C251</f>
        <v>0</v>
      </c>
      <c r="G246" s="242">
        <f>'Saisie Patrimoine'!E251</f>
        <v>0</v>
      </c>
      <c r="H246" s="242">
        <f>'Saisie Patrimoine'!F251</f>
        <v>0</v>
      </c>
      <c r="J246" s="242">
        <f>IF(E246=0,0,INDEX('Liste Classe d''actifs'!$A$8:$A$37,MATCH(E246,'Liste Classe d''actifs'!$B$8:$B$37,0)))</f>
        <v>0</v>
      </c>
      <c r="K246" s="242" t="str">
        <f>IF(A246="","",IF(ISERROR(VLOOKUP(B246,'Liste Banque-Enveloppe'!A:D,2,FALSE)),0,VLOOKUP(B246,'Liste Banque-Enveloppe'!A:D,2,FALSE)))</f>
        <v/>
      </c>
      <c r="L246" s="242" t="str">
        <f t="shared" si="49"/>
        <v>00</v>
      </c>
      <c r="M246" s="242">
        <f t="shared" si="50"/>
        <v>0</v>
      </c>
      <c r="N246" s="242">
        <f t="shared" si="51"/>
        <v>0</v>
      </c>
      <c r="O246" s="242">
        <f t="shared" si="52"/>
        <v>0</v>
      </c>
      <c r="P246" s="242">
        <f t="shared" si="53"/>
        <v>0</v>
      </c>
      <c r="R246" s="242" t="str">
        <f t="shared" si="54"/>
        <v>Les autres classes d'actifs</v>
      </c>
      <c r="S246" s="242" t="str">
        <f t="shared" si="55"/>
        <v>Les autres banques</v>
      </c>
    </row>
    <row r="247" spans="2:19">
      <c r="B247" s="242">
        <f>'Saisie Patrimoine'!B252</f>
        <v>0</v>
      </c>
      <c r="C247" s="242">
        <f t="shared" si="47"/>
        <v>0</v>
      </c>
      <c r="D247" s="242">
        <f t="shared" si="48"/>
        <v>0</v>
      </c>
      <c r="E247" s="242">
        <f>'Saisie Patrimoine'!C252</f>
        <v>0</v>
      </c>
      <c r="G247" s="242">
        <f>'Saisie Patrimoine'!E252</f>
        <v>0</v>
      </c>
      <c r="H247" s="242">
        <f>'Saisie Patrimoine'!F252</f>
        <v>0</v>
      </c>
      <c r="J247" s="242">
        <f>IF(E247=0,0,INDEX('Liste Classe d''actifs'!$A$8:$A$37,MATCH(E247,'Liste Classe d''actifs'!$B$8:$B$37,0)))</f>
        <v>0</v>
      </c>
      <c r="K247" s="242" t="str">
        <f>IF(A247="","",IF(ISERROR(VLOOKUP(B247,'Liste Banque-Enveloppe'!A:D,2,FALSE)),0,VLOOKUP(B247,'Liste Banque-Enveloppe'!A:D,2,FALSE)))</f>
        <v/>
      </c>
      <c r="L247" s="242" t="str">
        <f t="shared" si="49"/>
        <v>00</v>
      </c>
      <c r="M247" s="242">
        <f t="shared" si="50"/>
        <v>0</v>
      </c>
      <c r="N247" s="242">
        <f t="shared" si="51"/>
        <v>0</v>
      </c>
      <c r="O247" s="242">
        <f t="shared" si="52"/>
        <v>0</v>
      </c>
      <c r="P247" s="242">
        <f t="shared" si="53"/>
        <v>0</v>
      </c>
      <c r="R247" s="242" t="str">
        <f t="shared" si="54"/>
        <v>Les autres classes d'actifs</v>
      </c>
      <c r="S247" s="242" t="str">
        <f t="shared" si="55"/>
        <v>Les autres banques</v>
      </c>
    </row>
    <row r="248" spans="2:19">
      <c r="B248" s="242">
        <f>'Saisie Patrimoine'!B253</f>
        <v>0</v>
      </c>
      <c r="C248" s="242">
        <f t="shared" si="47"/>
        <v>0</v>
      </c>
      <c r="D248" s="242">
        <f t="shared" si="48"/>
        <v>0</v>
      </c>
      <c r="E248" s="242">
        <f>'Saisie Patrimoine'!C253</f>
        <v>0</v>
      </c>
      <c r="G248" s="242">
        <f>'Saisie Patrimoine'!E253</f>
        <v>0</v>
      </c>
      <c r="H248" s="242">
        <f>'Saisie Patrimoine'!F253</f>
        <v>0</v>
      </c>
      <c r="J248" s="242">
        <f>IF(E248=0,0,INDEX('Liste Classe d''actifs'!$A$8:$A$37,MATCH(E248,'Liste Classe d''actifs'!$B$8:$B$37,0)))</f>
        <v>0</v>
      </c>
      <c r="K248" s="242" t="str">
        <f>IF(A248="","",IF(ISERROR(VLOOKUP(B248,'Liste Banque-Enveloppe'!A:D,2,FALSE)),0,VLOOKUP(B248,'Liste Banque-Enveloppe'!A:D,2,FALSE)))</f>
        <v/>
      </c>
      <c r="L248" s="242" t="str">
        <f t="shared" si="49"/>
        <v>00</v>
      </c>
      <c r="M248" s="242">
        <f t="shared" si="50"/>
        <v>0</v>
      </c>
      <c r="N248" s="242">
        <f t="shared" si="51"/>
        <v>0</v>
      </c>
      <c r="O248" s="242">
        <f t="shared" si="52"/>
        <v>0</v>
      </c>
      <c r="P248" s="242">
        <f t="shared" si="53"/>
        <v>0</v>
      </c>
      <c r="R248" s="242" t="str">
        <f t="shared" si="54"/>
        <v>Les autres classes d'actifs</v>
      </c>
      <c r="S248" s="242" t="str">
        <f t="shared" si="55"/>
        <v>Les autres banques</v>
      </c>
    </row>
    <row r="249" spans="2:19">
      <c r="B249" s="242">
        <f>'Saisie Patrimoine'!B254</f>
        <v>0</v>
      </c>
      <c r="C249" s="242">
        <f t="shared" si="47"/>
        <v>0</v>
      </c>
      <c r="D249" s="242">
        <f t="shared" si="48"/>
        <v>0</v>
      </c>
      <c r="E249" s="242">
        <f>'Saisie Patrimoine'!C254</f>
        <v>0</v>
      </c>
      <c r="G249" s="242">
        <f>'Saisie Patrimoine'!E254</f>
        <v>0</v>
      </c>
      <c r="H249" s="242">
        <f>'Saisie Patrimoine'!F254</f>
        <v>0</v>
      </c>
      <c r="J249" s="242">
        <f>IF(E249=0,0,INDEX('Liste Classe d''actifs'!$A$8:$A$37,MATCH(E249,'Liste Classe d''actifs'!$B$8:$B$37,0)))</f>
        <v>0</v>
      </c>
      <c r="K249" s="242" t="str">
        <f>IF(A249="","",IF(ISERROR(VLOOKUP(B249,'Liste Banque-Enveloppe'!A:D,2,FALSE)),0,VLOOKUP(B249,'Liste Banque-Enveloppe'!A:D,2,FALSE)))</f>
        <v/>
      </c>
      <c r="L249" s="242" t="str">
        <f t="shared" si="49"/>
        <v>00</v>
      </c>
      <c r="M249" s="242">
        <f t="shared" si="50"/>
        <v>0</v>
      </c>
      <c r="N249" s="242">
        <f t="shared" si="51"/>
        <v>0</v>
      </c>
      <c r="O249" s="242">
        <f t="shared" si="52"/>
        <v>0</v>
      </c>
      <c r="P249" s="242">
        <f t="shared" si="53"/>
        <v>0</v>
      </c>
      <c r="R249" s="242" t="str">
        <f t="shared" si="54"/>
        <v>Les autres classes d'actifs</v>
      </c>
      <c r="S249" s="242" t="str">
        <f t="shared" si="55"/>
        <v>Les autres banques</v>
      </c>
    </row>
    <row r="250" spans="2:19">
      <c r="B250" s="242">
        <f>'Saisie Patrimoine'!B255</f>
        <v>0</v>
      </c>
      <c r="C250" s="242">
        <f t="shared" si="47"/>
        <v>0</v>
      </c>
      <c r="D250" s="242">
        <f t="shared" si="48"/>
        <v>0</v>
      </c>
      <c r="E250" s="242">
        <f>'Saisie Patrimoine'!C255</f>
        <v>0</v>
      </c>
      <c r="G250" s="242">
        <f>'Saisie Patrimoine'!E255</f>
        <v>0</v>
      </c>
      <c r="H250" s="242">
        <f>'Saisie Patrimoine'!F255</f>
        <v>0</v>
      </c>
      <c r="J250" s="242">
        <f>IF(E250=0,0,INDEX('Liste Classe d''actifs'!$A$8:$A$37,MATCH(E250,'Liste Classe d''actifs'!$B$8:$B$37,0)))</f>
        <v>0</v>
      </c>
      <c r="K250" s="242" t="str">
        <f>IF(A250="","",IF(ISERROR(VLOOKUP(B250,'Liste Banque-Enveloppe'!A:D,2,FALSE)),0,VLOOKUP(B250,'Liste Banque-Enveloppe'!A:D,2,FALSE)))</f>
        <v/>
      </c>
      <c r="L250" s="242" t="str">
        <f t="shared" si="49"/>
        <v>00</v>
      </c>
      <c r="M250" s="242">
        <f t="shared" si="50"/>
        <v>0</v>
      </c>
      <c r="N250" s="242">
        <f t="shared" si="51"/>
        <v>0</v>
      </c>
      <c r="O250" s="242">
        <f t="shared" si="52"/>
        <v>0</v>
      </c>
      <c r="P250" s="242">
        <f t="shared" si="53"/>
        <v>0</v>
      </c>
      <c r="R250" s="242" t="str">
        <f t="shared" si="54"/>
        <v>Les autres classes d'actifs</v>
      </c>
      <c r="S250" s="242" t="str">
        <f t="shared" si="55"/>
        <v>Les autres banques</v>
      </c>
    </row>
    <row r="251" spans="2:19">
      <c r="B251" s="242">
        <f>'Saisie Patrimoine'!B256</f>
        <v>0</v>
      </c>
      <c r="C251" s="242">
        <f t="shared" si="47"/>
        <v>0</v>
      </c>
      <c r="D251" s="242">
        <f t="shared" si="48"/>
        <v>0</v>
      </c>
      <c r="E251" s="242">
        <f>'Saisie Patrimoine'!C256</f>
        <v>0</v>
      </c>
      <c r="G251" s="242">
        <f>'Saisie Patrimoine'!E256</f>
        <v>0</v>
      </c>
      <c r="H251" s="242">
        <f>'Saisie Patrimoine'!F256</f>
        <v>0</v>
      </c>
      <c r="J251" s="242">
        <f>IF(E251=0,0,INDEX('Liste Classe d''actifs'!$A$8:$A$37,MATCH(E251,'Liste Classe d''actifs'!$B$8:$B$37,0)))</f>
        <v>0</v>
      </c>
      <c r="K251" s="242" t="str">
        <f>IF(A251="","",IF(ISERROR(VLOOKUP(B251,'Liste Banque-Enveloppe'!A:D,2,FALSE)),0,VLOOKUP(B251,'Liste Banque-Enveloppe'!A:D,2,FALSE)))</f>
        <v/>
      </c>
      <c r="L251" s="242" t="str">
        <f t="shared" si="49"/>
        <v>00</v>
      </c>
      <c r="M251" s="242">
        <f t="shared" si="50"/>
        <v>0</v>
      </c>
      <c r="N251" s="242">
        <f t="shared" si="51"/>
        <v>0</v>
      </c>
      <c r="O251" s="242">
        <f t="shared" si="52"/>
        <v>0</v>
      </c>
      <c r="P251" s="242">
        <f t="shared" si="53"/>
        <v>0</v>
      </c>
      <c r="R251" s="242" t="str">
        <f t="shared" si="54"/>
        <v>Les autres classes d'actifs</v>
      </c>
      <c r="S251" s="242" t="str">
        <f t="shared" si="55"/>
        <v>Les autres banques</v>
      </c>
    </row>
    <row r="252" spans="2:19">
      <c r="B252" s="242">
        <f>'Saisie Patrimoine'!B257</f>
        <v>0</v>
      </c>
      <c r="C252" s="242">
        <f t="shared" si="47"/>
        <v>0</v>
      </c>
      <c r="D252" s="242">
        <f t="shared" si="48"/>
        <v>0</v>
      </c>
      <c r="E252" s="242">
        <f>'Saisie Patrimoine'!C257</f>
        <v>0</v>
      </c>
      <c r="G252" s="242">
        <f>'Saisie Patrimoine'!E257</f>
        <v>0</v>
      </c>
      <c r="H252" s="242">
        <f>'Saisie Patrimoine'!F257</f>
        <v>0</v>
      </c>
      <c r="J252" s="242">
        <f>IF(E252=0,0,INDEX('Liste Classe d''actifs'!$A$8:$A$37,MATCH(E252,'Liste Classe d''actifs'!$B$8:$B$37,0)))</f>
        <v>0</v>
      </c>
      <c r="K252" s="242" t="str">
        <f>IF(A252="","",IF(ISERROR(VLOOKUP(B252,'Liste Banque-Enveloppe'!A:D,2,FALSE)),0,VLOOKUP(B252,'Liste Banque-Enveloppe'!A:D,2,FALSE)))</f>
        <v/>
      </c>
      <c r="L252" s="242" t="str">
        <f t="shared" si="49"/>
        <v>00</v>
      </c>
      <c r="M252" s="242">
        <f t="shared" si="50"/>
        <v>0</v>
      </c>
      <c r="N252" s="242">
        <f t="shared" si="51"/>
        <v>0</v>
      </c>
      <c r="O252" s="242">
        <f t="shared" si="52"/>
        <v>0</v>
      </c>
      <c r="P252" s="242">
        <f t="shared" si="53"/>
        <v>0</v>
      </c>
      <c r="R252" s="242" t="str">
        <f t="shared" si="54"/>
        <v>Les autres classes d'actifs</v>
      </c>
      <c r="S252" s="242" t="str">
        <f t="shared" si="55"/>
        <v>Les autres banques</v>
      </c>
    </row>
    <row r="253" spans="2:19">
      <c r="B253" s="242">
        <f>'Saisie Patrimoine'!B258</f>
        <v>0</v>
      </c>
      <c r="C253" s="242">
        <f t="shared" si="47"/>
        <v>0</v>
      </c>
      <c r="D253" s="242">
        <f t="shared" si="48"/>
        <v>0</v>
      </c>
      <c r="E253" s="242">
        <f>'Saisie Patrimoine'!C258</f>
        <v>0</v>
      </c>
      <c r="G253" s="242">
        <f>'Saisie Patrimoine'!E258</f>
        <v>0</v>
      </c>
      <c r="H253" s="242">
        <f>'Saisie Patrimoine'!F258</f>
        <v>0</v>
      </c>
      <c r="J253" s="242">
        <f>IF(E253=0,0,INDEX('Liste Classe d''actifs'!$A$8:$A$37,MATCH(E253,'Liste Classe d''actifs'!$B$8:$B$37,0)))</f>
        <v>0</v>
      </c>
      <c r="K253" s="242" t="str">
        <f>IF(A253="","",IF(ISERROR(VLOOKUP(B253,'Liste Banque-Enveloppe'!A:D,2,FALSE)),0,VLOOKUP(B253,'Liste Banque-Enveloppe'!A:D,2,FALSE)))</f>
        <v/>
      </c>
      <c r="L253" s="242" t="str">
        <f t="shared" si="49"/>
        <v>00</v>
      </c>
      <c r="M253" s="242">
        <f t="shared" si="50"/>
        <v>0</v>
      </c>
      <c r="N253" s="242">
        <f t="shared" si="51"/>
        <v>0</v>
      </c>
      <c r="O253" s="242">
        <f t="shared" si="52"/>
        <v>0</v>
      </c>
      <c r="P253" s="242">
        <f t="shared" si="53"/>
        <v>0</v>
      </c>
      <c r="R253" s="242" t="str">
        <f t="shared" si="54"/>
        <v>Les autres classes d'actifs</v>
      </c>
      <c r="S253" s="242" t="str">
        <f t="shared" si="55"/>
        <v>Les autres banques</v>
      </c>
    </row>
    <row r="254" spans="2:19">
      <c r="B254" s="242">
        <f>'Saisie Patrimoine'!B259</f>
        <v>0</v>
      </c>
      <c r="C254" s="242">
        <f t="shared" si="47"/>
        <v>0</v>
      </c>
      <c r="D254" s="242">
        <f t="shared" si="48"/>
        <v>0</v>
      </c>
      <c r="E254" s="242">
        <f>'Saisie Patrimoine'!C259</f>
        <v>0</v>
      </c>
      <c r="G254" s="242">
        <f>'Saisie Patrimoine'!E259</f>
        <v>0</v>
      </c>
      <c r="H254" s="242">
        <f>'Saisie Patrimoine'!F259</f>
        <v>0</v>
      </c>
      <c r="J254" s="242">
        <f>IF(E254=0,0,INDEX('Liste Classe d''actifs'!$A$8:$A$37,MATCH(E254,'Liste Classe d''actifs'!$B$8:$B$37,0)))</f>
        <v>0</v>
      </c>
      <c r="K254" s="242" t="str">
        <f>IF(A254="","",IF(ISERROR(VLOOKUP(B254,'Liste Banque-Enveloppe'!A:D,2,FALSE)),0,VLOOKUP(B254,'Liste Banque-Enveloppe'!A:D,2,FALSE)))</f>
        <v/>
      </c>
      <c r="L254" s="242" t="str">
        <f t="shared" si="49"/>
        <v>00</v>
      </c>
      <c r="M254" s="242">
        <f t="shared" si="50"/>
        <v>0</v>
      </c>
      <c r="N254" s="242">
        <f t="shared" si="51"/>
        <v>0</v>
      </c>
      <c r="O254" s="242">
        <f t="shared" si="52"/>
        <v>0</v>
      </c>
      <c r="P254" s="242">
        <f t="shared" si="53"/>
        <v>0</v>
      </c>
      <c r="R254" s="242" t="str">
        <f t="shared" si="54"/>
        <v>Les autres classes d'actifs</v>
      </c>
      <c r="S254" s="242" t="str">
        <f t="shared" si="55"/>
        <v>Les autres banques</v>
      </c>
    </row>
    <row r="255" spans="2:19">
      <c r="B255" s="242">
        <f>'Saisie Patrimoine'!B260</f>
        <v>0</v>
      </c>
      <c r="C255" s="242">
        <f t="shared" si="47"/>
        <v>0</v>
      </c>
      <c r="D255" s="242">
        <f t="shared" si="48"/>
        <v>0</v>
      </c>
      <c r="E255" s="242">
        <f>'Saisie Patrimoine'!C260</f>
        <v>0</v>
      </c>
      <c r="G255" s="242">
        <f>'Saisie Patrimoine'!E260</f>
        <v>0</v>
      </c>
      <c r="H255" s="242">
        <f>'Saisie Patrimoine'!F260</f>
        <v>0</v>
      </c>
      <c r="J255" s="242">
        <f>IF(E255=0,0,INDEX('Liste Classe d''actifs'!$A$8:$A$37,MATCH(E255,'Liste Classe d''actifs'!$B$8:$B$37,0)))</f>
        <v>0</v>
      </c>
      <c r="K255" s="242" t="str">
        <f>IF(A255="","",IF(ISERROR(VLOOKUP(B255,'Liste Banque-Enveloppe'!A:D,2,FALSE)),0,VLOOKUP(B255,'Liste Banque-Enveloppe'!A:D,2,FALSE)))</f>
        <v/>
      </c>
      <c r="L255" s="242" t="str">
        <f t="shared" si="49"/>
        <v>00</v>
      </c>
      <c r="M255" s="242">
        <f t="shared" si="50"/>
        <v>0</v>
      </c>
      <c r="N255" s="242">
        <f t="shared" si="51"/>
        <v>0</v>
      </c>
      <c r="O255" s="242">
        <f t="shared" si="52"/>
        <v>0</v>
      </c>
      <c r="P255" s="242">
        <f t="shared" si="53"/>
        <v>0</v>
      </c>
      <c r="R255" s="242" t="str">
        <f t="shared" si="54"/>
        <v>Les autres classes d'actifs</v>
      </c>
      <c r="S255" s="242" t="str">
        <f t="shared" si="55"/>
        <v>Les autres banques</v>
      </c>
    </row>
    <row r="256" spans="2:19">
      <c r="B256" s="242">
        <f>'Saisie Patrimoine'!B261</f>
        <v>0</v>
      </c>
      <c r="C256" s="242">
        <f t="shared" si="47"/>
        <v>0</v>
      </c>
      <c r="D256" s="242">
        <f t="shared" si="48"/>
        <v>0</v>
      </c>
      <c r="E256" s="242">
        <f>'Saisie Patrimoine'!C261</f>
        <v>0</v>
      </c>
      <c r="G256" s="242">
        <f>'Saisie Patrimoine'!E261</f>
        <v>0</v>
      </c>
      <c r="H256" s="242">
        <f>'Saisie Patrimoine'!F261</f>
        <v>0</v>
      </c>
      <c r="J256" s="242">
        <f>IF(E256=0,0,INDEX('Liste Classe d''actifs'!$A$8:$A$37,MATCH(E256,'Liste Classe d''actifs'!$B$8:$B$37,0)))</f>
        <v>0</v>
      </c>
      <c r="K256" s="242" t="str">
        <f>IF(A256="","",IF(ISERROR(VLOOKUP(B256,'Liste Banque-Enveloppe'!A:D,2,FALSE)),0,VLOOKUP(B256,'Liste Banque-Enveloppe'!A:D,2,FALSE)))</f>
        <v/>
      </c>
      <c r="L256" s="242" t="str">
        <f t="shared" si="49"/>
        <v>00</v>
      </c>
      <c r="M256" s="242">
        <f t="shared" si="50"/>
        <v>0</v>
      </c>
      <c r="N256" s="242">
        <f t="shared" si="51"/>
        <v>0</v>
      </c>
      <c r="O256" s="242">
        <f t="shared" si="52"/>
        <v>0</v>
      </c>
      <c r="P256" s="242">
        <f t="shared" si="53"/>
        <v>0</v>
      </c>
      <c r="R256" s="242" t="str">
        <f t="shared" si="54"/>
        <v>Les autres classes d'actifs</v>
      </c>
      <c r="S256" s="242" t="str">
        <f t="shared" si="55"/>
        <v>Les autres banques</v>
      </c>
    </row>
    <row r="257" spans="2:19">
      <c r="B257" s="242">
        <f>'Saisie Patrimoine'!B262</f>
        <v>0</v>
      </c>
      <c r="C257" s="242">
        <f t="shared" si="47"/>
        <v>0</v>
      </c>
      <c r="D257" s="242">
        <f t="shared" si="48"/>
        <v>0</v>
      </c>
      <c r="E257" s="242">
        <f>'Saisie Patrimoine'!C262</f>
        <v>0</v>
      </c>
      <c r="G257" s="242">
        <f>'Saisie Patrimoine'!E262</f>
        <v>0</v>
      </c>
      <c r="H257" s="242">
        <f>'Saisie Patrimoine'!F262</f>
        <v>0</v>
      </c>
      <c r="J257" s="242">
        <f>IF(E257=0,0,INDEX('Liste Classe d''actifs'!$A$8:$A$37,MATCH(E257,'Liste Classe d''actifs'!$B$8:$B$37,0)))</f>
        <v>0</v>
      </c>
      <c r="K257" s="242" t="str">
        <f>IF(A257="","",IF(ISERROR(VLOOKUP(B257,'Liste Banque-Enveloppe'!A:D,2,FALSE)),0,VLOOKUP(B257,'Liste Banque-Enveloppe'!A:D,2,FALSE)))</f>
        <v/>
      </c>
      <c r="L257" s="242" t="str">
        <f t="shared" si="49"/>
        <v>00</v>
      </c>
      <c r="M257" s="242">
        <f t="shared" si="50"/>
        <v>0</v>
      </c>
      <c r="N257" s="242">
        <f t="shared" si="51"/>
        <v>0</v>
      </c>
      <c r="O257" s="242">
        <f t="shared" si="52"/>
        <v>0</v>
      </c>
      <c r="P257" s="242">
        <f t="shared" si="53"/>
        <v>0</v>
      </c>
      <c r="R257" s="242" t="str">
        <f t="shared" si="54"/>
        <v>Les autres classes d'actifs</v>
      </c>
      <c r="S257" s="242" t="str">
        <f t="shared" si="55"/>
        <v>Les autres banques</v>
      </c>
    </row>
    <row r="258" spans="2:19">
      <c r="B258" s="242">
        <f>'Saisie Patrimoine'!B263</f>
        <v>0</v>
      </c>
      <c r="C258" s="242">
        <f t="shared" si="47"/>
        <v>0</v>
      </c>
      <c r="D258" s="242">
        <f t="shared" si="48"/>
        <v>0</v>
      </c>
      <c r="E258" s="242">
        <f>'Saisie Patrimoine'!C263</f>
        <v>0</v>
      </c>
      <c r="G258" s="242">
        <f>'Saisie Patrimoine'!E263</f>
        <v>0</v>
      </c>
      <c r="H258" s="242">
        <f>'Saisie Patrimoine'!F263</f>
        <v>0</v>
      </c>
      <c r="J258" s="242">
        <f>IF(E258=0,0,INDEX('Liste Classe d''actifs'!$A$8:$A$37,MATCH(E258,'Liste Classe d''actifs'!$B$8:$B$37,0)))</f>
        <v>0</v>
      </c>
      <c r="K258" s="242" t="str">
        <f>IF(A258="","",IF(ISERROR(VLOOKUP(B258,'Liste Banque-Enveloppe'!A:D,2,FALSE)),0,VLOOKUP(B258,'Liste Banque-Enveloppe'!A:D,2,FALSE)))</f>
        <v/>
      </c>
      <c r="L258" s="242" t="str">
        <f t="shared" si="49"/>
        <v>00</v>
      </c>
      <c r="M258" s="242">
        <f t="shared" si="50"/>
        <v>0</v>
      </c>
      <c r="N258" s="242">
        <f t="shared" si="51"/>
        <v>0</v>
      </c>
      <c r="O258" s="242">
        <f t="shared" si="52"/>
        <v>0</v>
      </c>
      <c r="P258" s="242">
        <f t="shared" si="53"/>
        <v>0</v>
      </c>
      <c r="R258" s="242" t="str">
        <f t="shared" si="54"/>
        <v>Les autres classes d'actifs</v>
      </c>
      <c r="S258" s="242" t="str">
        <f t="shared" si="55"/>
        <v>Les autres banques</v>
      </c>
    </row>
    <row r="259" spans="2:19">
      <c r="B259" s="242">
        <f>'Saisie Patrimoine'!B264</f>
        <v>0</v>
      </c>
      <c r="C259" s="242">
        <f t="shared" ref="C259:C322" si="60">IF(B259="","",IF(B259=0,0,LEFT(B259,FIND(" - ",B259)-1)))</f>
        <v>0</v>
      </c>
      <c r="D259" s="242">
        <f t="shared" ref="D259:D322" si="61">IF(B259="","",IF(B259=0,0,RIGHT(B259,LEN(B259)-FIND(" - ",B259)-2)))</f>
        <v>0</v>
      </c>
      <c r="E259" s="242">
        <f>'Saisie Patrimoine'!C264</f>
        <v>0</v>
      </c>
      <c r="G259" s="242">
        <f>'Saisie Patrimoine'!E264</f>
        <v>0</v>
      </c>
      <c r="H259" s="242">
        <f>'Saisie Patrimoine'!F264</f>
        <v>0</v>
      </c>
      <c r="J259" s="242">
        <f>IF(E259=0,0,INDEX('Liste Classe d''actifs'!$A$8:$A$37,MATCH(E259,'Liste Classe d''actifs'!$B$8:$B$37,0)))</f>
        <v>0</v>
      </c>
      <c r="K259" s="242" t="str">
        <f>IF(A259="","",IF(ISERROR(VLOOKUP(B259,'Liste Banque-Enveloppe'!A:D,2,FALSE)),0,VLOOKUP(B259,'Liste Banque-Enveloppe'!A:D,2,FALSE)))</f>
        <v/>
      </c>
      <c r="L259" s="242" t="str">
        <f t="shared" ref="L259:L322" si="62">J259&amp;E259</f>
        <v>00</v>
      </c>
      <c r="M259" s="242">
        <f t="shared" ref="M259:M322" si="63">IF(AND($AZ$14="Toutes",$AZ$15="Toutes"),N259,IF(AND($AZ$14="Toutes",$AZ$15&lt;&gt;"Toutes"),IF($AZ$15=E259,N259,0),IF(AND($AZ$14&lt;&gt;"Toutes",$AZ$15="Toutes"),IF($AZ$14=J259,N259,0),IF($AZ$14&amp;$AZ$15=L259,N259,0))))</f>
        <v>0</v>
      </c>
      <c r="N259" s="242">
        <f t="shared" ref="N259:N322" si="64">IF(AND($T$10=2,D259="Résidence principale"),0,IF($T$7="Net",G259,IF(H259=0,G259,H259)))</f>
        <v>0</v>
      </c>
      <c r="O259" s="242">
        <f t="shared" ref="O259:O322" si="65">IF(AND($T$10=2,D259="Résidence principale"),0,IF(H259=0,G259,H259))</f>
        <v>0</v>
      </c>
      <c r="P259" s="242">
        <f t="shared" ref="P259:P322" si="66">IF(AND($AZ$14="Toutes",$AZ$15="Toutes"),O259,IF(AND($AZ$14="Toutes",$AZ$15&lt;&gt;"Toutes"),IF($AZ$15=E259,O259,0),IF(AND($AZ$14&lt;&gt;"Toutes",$AZ$15="Toutes"),IF($AZ$14=J259,O259,0),IF($AZ$14&amp;$AZ$15=L259,O259,0))))</f>
        <v>0</v>
      </c>
      <c r="R259" s="242" t="str">
        <f t="shared" ref="R259:R322" si="67">IF(NOT(ISERROR(VLOOKUP(E259,$AC$2:$AC$6,1,FALSE))),E259,"Les autres classes d'actifs")</f>
        <v>Les autres classes d'actifs</v>
      </c>
      <c r="S259" s="242" t="str">
        <f t="shared" ref="S259:S322" si="68">IF(NOT(ISERROR(VLOOKUP(C259,$AS$2:$AS$6,1,FALSE))),C259,"Les autres banques")</f>
        <v>Les autres banques</v>
      </c>
    </row>
    <row r="260" spans="2:19">
      <c r="B260" s="242">
        <f>'Saisie Patrimoine'!B265</f>
        <v>0</v>
      </c>
      <c r="C260" s="242">
        <f t="shared" si="60"/>
        <v>0</v>
      </c>
      <c r="D260" s="242">
        <f t="shared" si="61"/>
        <v>0</v>
      </c>
      <c r="E260" s="242">
        <f>'Saisie Patrimoine'!C265</f>
        <v>0</v>
      </c>
      <c r="G260" s="242">
        <f>'Saisie Patrimoine'!E265</f>
        <v>0</v>
      </c>
      <c r="H260" s="242">
        <f>'Saisie Patrimoine'!F265</f>
        <v>0</v>
      </c>
      <c r="J260" s="242">
        <f>IF(E260=0,0,INDEX('Liste Classe d''actifs'!$A$8:$A$37,MATCH(E260,'Liste Classe d''actifs'!$B$8:$B$37,0)))</f>
        <v>0</v>
      </c>
      <c r="K260" s="242" t="str">
        <f>IF(A260="","",IF(ISERROR(VLOOKUP(B260,'Liste Banque-Enveloppe'!A:D,2,FALSE)),0,VLOOKUP(B260,'Liste Banque-Enveloppe'!A:D,2,FALSE)))</f>
        <v/>
      </c>
      <c r="L260" s="242" t="str">
        <f t="shared" si="62"/>
        <v>00</v>
      </c>
      <c r="M260" s="242">
        <f t="shared" si="63"/>
        <v>0</v>
      </c>
      <c r="N260" s="242">
        <f t="shared" si="64"/>
        <v>0</v>
      </c>
      <c r="O260" s="242">
        <f t="shared" si="65"/>
        <v>0</v>
      </c>
      <c r="P260" s="242">
        <f t="shared" si="66"/>
        <v>0</v>
      </c>
      <c r="R260" s="242" t="str">
        <f t="shared" si="67"/>
        <v>Les autres classes d'actifs</v>
      </c>
      <c r="S260" s="242" t="str">
        <f t="shared" si="68"/>
        <v>Les autres banques</v>
      </c>
    </row>
    <row r="261" spans="2:19">
      <c r="B261" s="242">
        <f>'Saisie Patrimoine'!B266</f>
        <v>0</v>
      </c>
      <c r="C261" s="242">
        <f t="shared" si="60"/>
        <v>0</v>
      </c>
      <c r="D261" s="242">
        <f t="shared" si="61"/>
        <v>0</v>
      </c>
      <c r="E261" s="242">
        <f>'Saisie Patrimoine'!C266</f>
        <v>0</v>
      </c>
      <c r="G261" s="242">
        <f>'Saisie Patrimoine'!E266</f>
        <v>0</v>
      </c>
      <c r="H261" s="242">
        <f>'Saisie Patrimoine'!F266</f>
        <v>0</v>
      </c>
      <c r="J261" s="242">
        <f>IF(E261=0,0,INDEX('Liste Classe d''actifs'!$A$8:$A$37,MATCH(E261,'Liste Classe d''actifs'!$B$8:$B$37,0)))</f>
        <v>0</v>
      </c>
      <c r="K261" s="242" t="str">
        <f>IF(A261="","",IF(ISERROR(VLOOKUP(B261,'Liste Banque-Enveloppe'!A:D,2,FALSE)),0,VLOOKUP(B261,'Liste Banque-Enveloppe'!A:D,2,FALSE)))</f>
        <v/>
      </c>
      <c r="L261" s="242" t="str">
        <f t="shared" si="62"/>
        <v>00</v>
      </c>
      <c r="M261" s="242">
        <f t="shared" si="63"/>
        <v>0</v>
      </c>
      <c r="N261" s="242">
        <f t="shared" si="64"/>
        <v>0</v>
      </c>
      <c r="O261" s="242">
        <f t="shared" si="65"/>
        <v>0</v>
      </c>
      <c r="P261" s="242">
        <f t="shared" si="66"/>
        <v>0</v>
      </c>
      <c r="R261" s="242" t="str">
        <f t="shared" si="67"/>
        <v>Les autres classes d'actifs</v>
      </c>
      <c r="S261" s="242" t="str">
        <f t="shared" si="68"/>
        <v>Les autres banques</v>
      </c>
    </row>
    <row r="262" spans="2:19">
      <c r="B262" s="242">
        <f>'Saisie Patrimoine'!B267</f>
        <v>0</v>
      </c>
      <c r="C262" s="242">
        <f t="shared" si="60"/>
        <v>0</v>
      </c>
      <c r="D262" s="242">
        <f t="shared" si="61"/>
        <v>0</v>
      </c>
      <c r="E262" s="242">
        <f>'Saisie Patrimoine'!C267</f>
        <v>0</v>
      </c>
      <c r="G262" s="242">
        <f>'Saisie Patrimoine'!E267</f>
        <v>0</v>
      </c>
      <c r="H262" s="242">
        <f>'Saisie Patrimoine'!F267</f>
        <v>0</v>
      </c>
      <c r="J262" s="242">
        <f>IF(E262=0,0,INDEX('Liste Classe d''actifs'!$A$8:$A$37,MATCH(E262,'Liste Classe d''actifs'!$B$8:$B$37,0)))</f>
        <v>0</v>
      </c>
      <c r="K262" s="242" t="str">
        <f>IF(A262="","",IF(ISERROR(VLOOKUP(B262,'Liste Banque-Enveloppe'!A:D,2,FALSE)),0,VLOOKUP(B262,'Liste Banque-Enveloppe'!A:D,2,FALSE)))</f>
        <v/>
      </c>
      <c r="L262" s="242" t="str">
        <f t="shared" si="62"/>
        <v>00</v>
      </c>
      <c r="M262" s="242">
        <f t="shared" si="63"/>
        <v>0</v>
      </c>
      <c r="N262" s="242">
        <f t="shared" si="64"/>
        <v>0</v>
      </c>
      <c r="O262" s="242">
        <f t="shared" si="65"/>
        <v>0</v>
      </c>
      <c r="P262" s="242">
        <f t="shared" si="66"/>
        <v>0</v>
      </c>
      <c r="R262" s="242" t="str">
        <f t="shared" si="67"/>
        <v>Les autres classes d'actifs</v>
      </c>
      <c r="S262" s="242" t="str">
        <f t="shared" si="68"/>
        <v>Les autres banques</v>
      </c>
    </row>
    <row r="263" spans="2:19">
      <c r="B263" s="242">
        <f>'Saisie Patrimoine'!B268</f>
        <v>0</v>
      </c>
      <c r="C263" s="242">
        <f t="shared" si="60"/>
        <v>0</v>
      </c>
      <c r="D263" s="242">
        <f t="shared" si="61"/>
        <v>0</v>
      </c>
      <c r="E263" s="242">
        <f>'Saisie Patrimoine'!C268</f>
        <v>0</v>
      </c>
      <c r="G263" s="242">
        <f>'Saisie Patrimoine'!E268</f>
        <v>0</v>
      </c>
      <c r="H263" s="242">
        <f>'Saisie Patrimoine'!F268</f>
        <v>0</v>
      </c>
      <c r="J263" s="242">
        <f>IF(E263=0,0,INDEX('Liste Classe d''actifs'!$A$8:$A$37,MATCH(E263,'Liste Classe d''actifs'!$B$8:$B$37,0)))</f>
        <v>0</v>
      </c>
      <c r="K263" s="242" t="str">
        <f>IF(A263="","",IF(ISERROR(VLOOKUP(B263,'Liste Banque-Enveloppe'!A:D,2,FALSE)),0,VLOOKUP(B263,'Liste Banque-Enveloppe'!A:D,2,FALSE)))</f>
        <v/>
      </c>
      <c r="L263" s="242" t="str">
        <f t="shared" si="62"/>
        <v>00</v>
      </c>
      <c r="M263" s="242">
        <f t="shared" si="63"/>
        <v>0</v>
      </c>
      <c r="N263" s="242">
        <f t="shared" si="64"/>
        <v>0</v>
      </c>
      <c r="O263" s="242">
        <f t="shared" si="65"/>
        <v>0</v>
      </c>
      <c r="P263" s="242">
        <f t="shared" si="66"/>
        <v>0</v>
      </c>
      <c r="R263" s="242" t="str">
        <f t="shared" si="67"/>
        <v>Les autres classes d'actifs</v>
      </c>
      <c r="S263" s="242" t="str">
        <f t="shared" si="68"/>
        <v>Les autres banques</v>
      </c>
    </row>
    <row r="264" spans="2:19">
      <c r="B264" s="242">
        <f>'Saisie Patrimoine'!B269</f>
        <v>0</v>
      </c>
      <c r="C264" s="242">
        <f t="shared" si="60"/>
        <v>0</v>
      </c>
      <c r="D264" s="242">
        <f t="shared" si="61"/>
        <v>0</v>
      </c>
      <c r="E264" s="242">
        <f>'Saisie Patrimoine'!C269</f>
        <v>0</v>
      </c>
      <c r="G264" s="242">
        <f>'Saisie Patrimoine'!E269</f>
        <v>0</v>
      </c>
      <c r="H264" s="242">
        <f>'Saisie Patrimoine'!F269</f>
        <v>0</v>
      </c>
      <c r="J264" s="242">
        <f>IF(E264=0,0,INDEX('Liste Classe d''actifs'!$A$8:$A$37,MATCH(E264,'Liste Classe d''actifs'!$B$8:$B$37,0)))</f>
        <v>0</v>
      </c>
      <c r="K264" s="242" t="str">
        <f>IF(A264="","",IF(ISERROR(VLOOKUP(B264,'Liste Banque-Enveloppe'!A:D,2,FALSE)),0,VLOOKUP(B264,'Liste Banque-Enveloppe'!A:D,2,FALSE)))</f>
        <v/>
      </c>
      <c r="L264" s="242" t="str">
        <f t="shared" si="62"/>
        <v>00</v>
      </c>
      <c r="M264" s="242">
        <f t="shared" si="63"/>
        <v>0</v>
      </c>
      <c r="N264" s="242">
        <f t="shared" si="64"/>
        <v>0</v>
      </c>
      <c r="O264" s="242">
        <f t="shared" si="65"/>
        <v>0</v>
      </c>
      <c r="P264" s="242">
        <f t="shared" si="66"/>
        <v>0</v>
      </c>
      <c r="R264" s="242" t="str">
        <f t="shared" si="67"/>
        <v>Les autres classes d'actifs</v>
      </c>
      <c r="S264" s="242" t="str">
        <f t="shared" si="68"/>
        <v>Les autres banques</v>
      </c>
    </row>
    <row r="265" spans="2:19">
      <c r="B265" s="242">
        <f>'Saisie Patrimoine'!B270</f>
        <v>0</v>
      </c>
      <c r="C265" s="242">
        <f t="shared" si="60"/>
        <v>0</v>
      </c>
      <c r="D265" s="242">
        <f t="shared" si="61"/>
        <v>0</v>
      </c>
      <c r="E265" s="242">
        <f>'Saisie Patrimoine'!C270</f>
        <v>0</v>
      </c>
      <c r="G265" s="242">
        <f>'Saisie Patrimoine'!E270</f>
        <v>0</v>
      </c>
      <c r="H265" s="242">
        <f>'Saisie Patrimoine'!F270</f>
        <v>0</v>
      </c>
      <c r="J265" s="242">
        <f>IF(E265=0,0,INDEX('Liste Classe d''actifs'!$A$8:$A$37,MATCH(E265,'Liste Classe d''actifs'!$B$8:$B$37,0)))</f>
        <v>0</v>
      </c>
      <c r="K265" s="242" t="str">
        <f>IF(A265="","",IF(ISERROR(VLOOKUP(B265,'Liste Banque-Enveloppe'!A:D,2,FALSE)),0,VLOOKUP(B265,'Liste Banque-Enveloppe'!A:D,2,FALSE)))</f>
        <v/>
      </c>
      <c r="L265" s="242" t="str">
        <f t="shared" si="62"/>
        <v>00</v>
      </c>
      <c r="M265" s="242">
        <f t="shared" si="63"/>
        <v>0</v>
      </c>
      <c r="N265" s="242">
        <f t="shared" si="64"/>
        <v>0</v>
      </c>
      <c r="O265" s="242">
        <f t="shared" si="65"/>
        <v>0</v>
      </c>
      <c r="P265" s="242">
        <f t="shared" si="66"/>
        <v>0</v>
      </c>
      <c r="R265" s="242" t="str">
        <f t="shared" si="67"/>
        <v>Les autres classes d'actifs</v>
      </c>
      <c r="S265" s="242" t="str">
        <f t="shared" si="68"/>
        <v>Les autres banques</v>
      </c>
    </row>
    <row r="266" spans="2:19">
      <c r="B266" s="242">
        <f>'Saisie Patrimoine'!B271</f>
        <v>0</v>
      </c>
      <c r="C266" s="242">
        <f t="shared" si="60"/>
        <v>0</v>
      </c>
      <c r="D266" s="242">
        <f t="shared" si="61"/>
        <v>0</v>
      </c>
      <c r="E266" s="242">
        <f>'Saisie Patrimoine'!C271</f>
        <v>0</v>
      </c>
      <c r="G266" s="242">
        <f>'Saisie Patrimoine'!E271</f>
        <v>0</v>
      </c>
      <c r="H266" s="242">
        <f>'Saisie Patrimoine'!F271</f>
        <v>0</v>
      </c>
      <c r="J266" s="242">
        <f>IF(E266=0,0,INDEX('Liste Classe d''actifs'!$A$8:$A$37,MATCH(E266,'Liste Classe d''actifs'!$B$8:$B$37,0)))</f>
        <v>0</v>
      </c>
      <c r="K266" s="242" t="str">
        <f>IF(A266="","",IF(ISERROR(VLOOKUP(B266,'Liste Banque-Enveloppe'!A:D,2,FALSE)),0,VLOOKUP(B266,'Liste Banque-Enveloppe'!A:D,2,FALSE)))</f>
        <v/>
      </c>
      <c r="L266" s="242" t="str">
        <f t="shared" si="62"/>
        <v>00</v>
      </c>
      <c r="M266" s="242">
        <f t="shared" si="63"/>
        <v>0</v>
      </c>
      <c r="N266" s="242">
        <f t="shared" si="64"/>
        <v>0</v>
      </c>
      <c r="O266" s="242">
        <f t="shared" si="65"/>
        <v>0</v>
      </c>
      <c r="P266" s="242">
        <f t="shared" si="66"/>
        <v>0</v>
      </c>
      <c r="R266" s="242" t="str">
        <f t="shared" si="67"/>
        <v>Les autres classes d'actifs</v>
      </c>
      <c r="S266" s="242" t="str">
        <f t="shared" si="68"/>
        <v>Les autres banques</v>
      </c>
    </row>
    <row r="267" spans="2:19">
      <c r="B267" s="242">
        <f>'Saisie Patrimoine'!B272</f>
        <v>0</v>
      </c>
      <c r="C267" s="242">
        <f t="shared" si="60"/>
        <v>0</v>
      </c>
      <c r="D267" s="242">
        <f t="shared" si="61"/>
        <v>0</v>
      </c>
      <c r="E267" s="242">
        <f>'Saisie Patrimoine'!C272</f>
        <v>0</v>
      </c>
      <c r="G267" s="242">
        <f>'Saisie Patrimoine'!E272</f>
        <v>0</v>
      </c>
      <c r="H267" s="242">
        <f>'Saisie Patrimoine'!F272</f>
        <v>0</v>
      </c>
      <c r="J267" s="242">
        <f>IF(E267=0,0,INDEX('Liste Classe d''actifs'!$A$8:$A$37,MATCH(E267,'Liste Classe d''actifs'!$B$8:$B$37,0)))</f>
        <v>0</v>
      </c>
      <c r="K267" s="242" t="str">
        <f>IF(A267="","",IF(ISERROR(VLOOKUP(B267,'Liste Banque-Enveloppe'!A:D,2,FALSE)),0,VLOOKUP(B267,'Liste Banque-Enveloppe'!A:D,2,FALSE)))</f>
        <v/>
      </c>
      <c r="L267" s="242" t="str">
        <f t="shared" si="62"/>
        <v>00</v>
      </c>
      <c r="M267" s="242">
        <f t="shared" si="63"/>
        <v>0</v>
      </c>
      <c r="N267" s="242">
        <f t="shared" si="64"/>
        <v>0</v>
      </c>
      <c r="O267" s="242">
        <f t="shared" si="65"/>
        <v>0</v>
      </c>
      <c r="P267" s="242">
        <f t="shared" si="66"/>
        <v>0</v>
      </c>
      <c r="R267" s="242" t="str">
        <f t="shared" si="67"/>
        <v>Les autres classes d'actifs</v>
      </c>
      <c r="S267" s="242" t="str">
        <f t="shared" si="68"/>
        <v>Les autres banques</v>
      </c>
    </row>
    <row r="268" spans="2:19">
      <c r="B268" s="242">
        <f>'Saisie Patrimoine'!B273</f>
        <v>0</v>
      </c>
      <c r="C268" s="242">
        <f t="shared" si="60"/>
        <v>0</v>
      </c>
      <c r="D268" s="242">
        <f t="shared" si="61"/>
        <v>0</v>
      </c>
      <c r="E268" s="242">
        <f>'Saisie Patrimoine'!C273</f>
        <v>0</v>
      </c>
      <c r="G268" s="242">
        <f>'Saisie Patrimoine'!E273</f>
        <v>0</v>
      </c>
      <c r="H268" s="242">
        <f>'Saisie Patrimoine'!F273</f>
        <v>0</v>
      </c>
      <c r="J268" s="242">
        <f>IF(E268=0,0,INDEX('Liste Classe d''actifs'!$A$8:$A$37,MATCH(E268,'Liste Classe d''actifs'!$B$8:$B$37,0)))</f>
        <v>0</v>
      </c>
      <c r="K268" s="242" t="str">
        <f>IF(A268="","",IF(ISERROR(VLOOKUP(B268,'Liste Banque-Enveloppe'!A:D,2,FALSE)),0,VLOOKUP(B268,'Liste Banque-Enveloppe'!A:D,2,FALSE)))</f>
        <v/>
      </c>
      <c r="L268" s="242" t="str">
        <f t="shared" si="62"/>
        <v>00</v>
      </c>
      <c r="M268" s="242">
        <f t="shared" si="63"/>
        <v>0</v>
      </c>
      <c r="N268" s="242">
        <f t="shared" si="64"/>
        <v>0</v>
      </c>
      <c r="O268" s="242">
        <f t="shared" si="65"/>
        <v>0</v>
      </c>
      <c r="P268" s="242">
        <f t="shared" si="66"/>
        <v>0</v>
      </c>
      <c r="R268" s="242" t="str">
        <f t="shared" si="67"/>
        <v>Les autres classes d'actifs</v>
      </c>
      <c r="S268" s="242" t="str">
        <f t="shared" si="68"/>
        <v>Les autres banques</v>
      </c>
    </row>
    <row r="269" spans="2:19">
      <c r="B269" s="242">
        <f>'Saisie Patrimoine'!B274</f>
        <v>0</v>
      </c>
      <c r="C269" s="242">
        <f t="shared" si="60"/>
        <v>0</v>
      </c>
      <c r="D269" s="242">
        <f t="shared" si="61"/>
        <v>0</v>
      </c>
      <c r="E269" s="242">
        <f>'Saisie Patrimoine'!C274</f>
        <v>0</v>
      </c>
      <c r="G269" s="242">
        <f>'Saisie Patrimoine'!E274</f>
        <v>0</v>
      </c>
      <c r="H269" s="242">
        <f>'Saisie Patrimoine'!F274</f>
        <v>0</v>
      </c>
      <c r="J269" s="242">
        <f>IF(E269=0,0,INDEX('Liste Classe d''actifs'!$A$8:$A$37,MATCH(E269,'Liste Classe d''actifs'!$B$8:$B$37,0)))</f>
        <v>0</v>
      </c>
      <c r="K269" s="242" t="str">
        <f>IF(A269="","",IF(ISERROR(VLOOKUP(B269,'Liste Banque-Enveloppe'!A:D,2,FALSE)),0,VLOOKUP(B269,'Liste Banque-Enveloppe'!A:D,2,FALSE)))</f>
        <v/>
      </c>
      <c r="L269" s="242" t="str">
        <f t="shared" si="62"/>
        <v>00</v>
      </c>
      <c r="M269" s="242">
        <f t="shared" si="63"/>
        <v>0</v>
      </c>
      <c r="N269" s="242">
        <f t="shared" si="64"/>
        <v>0</v>
      </c>
      <c r="O269" s="242">
        <f t="shared" si="65"/>
        <v>0</v>
      </c>
      <c r="P269" s="242">
        <f t="shared" si="66"/>
        <v>0</v>
      </c>
      <c r="R269" s="242" t="str">
        <f t="shared" si="67"/>
        <v>Les autres classes d'actifs</v>
      </c>
      <c r="S269" s="242" t="str">
        <f t="shared" si="68"/>
        <v>Les autres banques</v>
      </c>
    </row>
    <row r="270" spans="2:19">
      <c r="B270" s="242">
        <f>'Saisie Patrimoine'!B275</f>
        <v>0</v>
      </c>
      <c r="C270" s="242">
        <f t="shared" si="60"/>
        <v>0</v>
      </c>
      <c r="D270" s="242">
        <f t="shared" si="61"/>
        <v>0</v>
      </c>
      <c r="E270" s="242">
        <f>'Saisie Patrimoine'!C275</f>
        <v>0</v>
      </c>
      <c r="G270" s="242">
        <f>'Saisie Patrimoine'!E275</f>
        <v>0</v>
      </c>
      <c r="H270" s="242">
        <f>'Saisie Patrimoine'!F275</f>
        <v>0</v>
      </c>
      <c r="J270" s="242">
        <f>IF(E270=0,0,INDEX('Liste Classe d''actifs'!$A$8:$A$37,MATCH(E270,'Liste Classe d''actifs'!$B$8:$B$37,0)))</f>
        <v>0</v>
      </c>
      <c r="K270" s="242" t="str">
        <f>IF(A270="","",IF(ISERROR(VLOOKUP(B270,'Liste Banque-Enveloppe'!A:D,2,FALSE)),0,VLOOKUP(B270,'Liste Banque-Enveloppe'!A:D,2,FALSE)))</f>
        <v/>
      </c>
      <c r="L270" s="242" t="str">
        <f t="shared" si="62"/>
        <v>00</v>
      </c>
      <c r="M270" s="242">
        <f t="shared" si="63"/>
        <v>0</v>
      </c>
      <c r="N270" s="242">
        <f t="shared" si="64"/>
        <v>0</v>
      </c>
      <c r="O270" s="242">
        <f t="shared" si="65"/>
        <v>0</v>
      </c>
      <c r="P270" s="242">
        <f t="shared" si="66"/>
        <v>0</v>
      </c>
      <c r="R270" s="242" t="str">
        <f t="shared" si="67"/>
        <v>Les autres classes d'actifs</v>
      </c>
      <c r="S270" s="242" t="str">
        <f t="shared" si="68"/>
        <v>Les autres banques</v>
      </c>
    </row>
    <row r="271" spans="2:19">
      <c r="B271" s="242">
        <f>'Saisie Patrimoine'!B276</f>
        <v>0</v>
      </c>
      <c r="C271" s="242">
        <f t="shared" si="60"/>
        <v>0</v>
      </c>
      <c r="D271" s="242">
        <f t="shared" si="61"/>
        <v>0</v>
      </c>
      <c r="E271" s="242">
        <f>'Saisie Patrimoine'!C276</f>
        <v>0</v>
      </c>
      <c r="G271" s="242">
        <f>'Saisie Patrimoine'!E276</f>
        <v>0</v>
      </c>
      <c r="H271" s="242">
        <f>'Saisie Patrimoine'!F276</f>
        <v>0</v>
      </c>
      <c r="J271" s="242">
        <f>IF(E271=0,0,INDEX('Liste Classe d''actifs'!$A$8:$A$37,MATCH(E271,'Liste Classe d''actifs'!$B$8:$B$37,0)))</f>
        <v>0</v>
      </c>
      <c r="K271" s="242" t="str">
        <f>IF(A271="","",IF(ISERROR(VLOOKUP(B271,'Liste Banque-Enveloppe'!A:D,2,FALSE)),0,VLOOKUP(B271,'Liste Banque-Enveloppe'!A:D,2,FALSE)))</f>
        <v/>
      </c>
      <c r="L271" s="242" t="str">
        <f t="shared" si="62"/>
        <v>00</v>
      </c>
      <c r="M271" s="242">
        <f t="shared" si="63"/>
        <v>0</v>
      </c>
      <c r="N271" s="242">
        <f t="shared" si="64"/>
        <v>0</v>
      </c>
      <c r="O271" s="242">
        <f t="shared" si="65"/>
        <v>0</v>
      </c>
      <c r="P271" s="242">
        <f t="shared" si="66"/>
        <v>0</v>
      </c>
      <c r="R271" s="242" t="str">
        <f t="shared" si="67"/>
        <v>Les autres classes d'actifs</v>
      </c>
      <c r="S271" s="242" t="str">
        <f t="shared" si="68"/>
        <v>Les autres banques</v>
      </c>
    </row>
    <row r="272" spans="2:19">
      <c r="B272" s="242">
        <f>'Saisie Patrimoine'!B277</f>
        <v>0</v>
      </c>
      <c r="C272" s="242">
        <f t="shared" si="60"/>
        <v>0</v>
      </c>
      <c r="D272" s="242">
        <f t="shared" si="61"/>
        <v>0</v>
      </c>
      <c r="E272" s="242">
        <f>'Saisie Patrimoine'!C277</f>
        <v>0</v>
      </c>
      <c r="G272" s="242">
        <f>'Saisie Patrimoine'!E277</f>
        <v>0</v>
      </c>
      <c r="H272" s="242">
        <f>'Saisie Patrimoine'!F277</f>
        <v>0</v>
      </c>
      <c r="J272" s="242">
        <f>IF(E272=0,0,INDEX('Liste Classe d''actifs'!$A$8:$A$37,MATCH(E272,'Liste Classe d''actifs'!$B$8:$B$37,0)))</f>
        <v>0</v>
      </c>
      <c r="K272" s="242" t="str">
        <f>IF(A272="","",IF(ISERROR(VLOOKUP(B272,'Liste Banque-Enveloppe'!A:D,2,FALSE)),0,VLOOKUP(B272,'Liste Banque-Enveloppe'!A:D,2,FALSE)))</f>
        <v/>
      </c>
      <c r="L272" s="242" t="str">
        <f t="shared" si="62"/>
        <v>00</v>
      </c>
      <c r="M272" s="242">
        <f t="shared" si="63"/>
        <v>0</v>
      </c>
      <c r="N272" s="242">
        <f t="shared" si="64"/>
        <v>0</v>
      </c>
      <c r="O272" s="242">
        <f t="shared" si="65"/>
        <v>0</v>
      </c>
      <c r="P272" s="242">
        <f t="shared" si="66"/>
        <v>0</v>
      </c>
      <c r="R272" s="242" t="str">
        <f t="shared" si="67"/>
        <v>Les autres classes d'actifs</v>
      </c>
      <c r="S272" s="242" t="str">
        <f t="shared" si="68"/>
        <v>Les autres banques</v>
      </c>
    </row>
    <row r="273" spans="2:19">
      <c r="B273" s="242">
        <f>'Saisie Patrimoine'!B278</f>
        <v>0</v>
      </c>
      <c r="C273" s="242">
        <f t="shared" si="60"/>
        <v>0</v>
      </c>
      <c r="D273" s="242">
        <f t="shared" si="61"/>
        <v>0</v>
      </c>
      <c r="E273" s="242">
        <f>'Saisie Patrimoine'!C278</f>
        <v>0</v>
      </c>
      <c r="G273" s="242">
        <f>'Saisie Patrimoine'!E278</f>
        <v>0</v>
      </c>
      <c r="H273" s="242">
        <f>'Saisie Patrimoine'!F278</f>
        <v>0</v>
      </c>
      <c r="J273" s="242">
        <f>IF(E273=0,0,INDEX('Liste Classe d''actifs'!$A$8:$A$37,MATCH(E273,'Liste Classe d''actifs'!$B$8:$B$37,0)))</f>
        <v>0</v>
      </c>
      <c r="K273" s="242" t="str">
        <f>IF(A273="","",IF(ISERROR(VLOOKUP(B273,'Liste Banque-Enveloppe'!A:D,2,FALSE)),0,VLOOKUP(B273,'Liste Banque-Enveloppe'!A:D,2,FALSE)))</f>
        <v/>
      </c>
      <c r="L273" s="242" t="str">
        <f t="shared" si="62"/>
        <v>00</v>
      </c>
      <c r="M273" s="242">
        <f t="shared" si="63"/>
        <v>0</v>
      </c>
      <c r="N273" s="242">
        <f t="shared" si="64"/>
        <v>0</v>
      </c>
      <c r="O273" s="242">
        <f t="shared" si="65"/>
        <v>0</v>
      </c>
      <c r="P273" s="242">
        <f t="shared" si="66"/>
        <v>0</v>
      </c>
      <c r="R273" s="242" t="str">
        <f t="shared" si="67"/>
        <v>Les autres classes d'actifs</v>
      </c>
      <c r="S273" s="242" t="str">
        <f t="shared" si="68"/>
        <v>Les autres banques</v>
      </c>
    </row>
    <row r="274" spans="2:19">
      <c r="B274" s="242">
        <f>'Saisie Patrimoine'!B279</f>
        <v>0</v>
      </c>
      <c r="C274" s="242">
        <f t="shared" si="60"/>
        <v>0</v>
      </c>
      <c r="D274" s="242">
        <f t="shared" si="61"/>
        <v>0</v>
      </c>
      <c r="E274" s="242">
        <f>'Saisie Patrimoine'!C279</f>
        <v>0</v>
      </c>
      <c r="G274" s="242">
        <f>'Saisie Patrimoine'!E279</f>
        <v>0</v>
      </c>
      <c r="H274" s="242">
        <f>'Saisie Patrimoine'!F279</f>
        <v>0</v>
      </c>
      <c r="J274" s="242">
        <f>IF(E274=0,0,INDEX('Liste Classe d''actifs'!$A$8:$A$37,MATCH(E274,'Liste Classe d''actifs'!$B$8:$B$37,0)))</f>
        <v>0</v>
      </c>
      <c r="K274" s="242" t="str">
        <f>IF(A274="","",IF(ISERROR(VLOOKUP(B274,'Liste Banque-Enveloppe'!A:D,2,FALSE)),0,VLOOKUP(B274,'Liste Banque-Enveloppe'!A:D,2,FALSE)))</f>
        <v/>
      </c>
      <c r="L274" s="242" t="str">
        <f t="shared" si="62"/>
        <v>00</v>
      </c>
      <c r="M274" s="242">
        <f t="shared" si="63"/>
        <v>0</v>
      </c>
      <c r="N274" s="242">
        <f t="shared" si="64"/>
        <v>0</v>
      </c>
      <c r="O274" s="242">
        <f t="shared" si="65"/>
        <v>0</v>
      </c>
      <c r="P274" s="242">
        <f t="shared" si="66"/>
        <v>0</v>
      </c>
      <c r="R274" s="242" t="str">
        <f t="shared" si="67"/>
        <v>Les autres classes d'actifs</v>
      </c>
      <c r="S274" s="242" t="str">
        <f t="shared" si="68"/>
        <v>Les autres banques</v>
      </c>
    </row>
    <row r="275" spans="2:19">
      <c r="B275" s="242">
        <f>'Saisie Patrimoine'!B280</f>
        <v>0</v>
      </c>
      <c r="C275" s="242">
        <f t="shared" si="60"/>
        <v>0</v>
      </c>
      <c r="D275" s="242">
        <f t="shared" si="61"/>
        <v>0</v>
      </c>
      <c r="E275" s="242">
        <f>'Saisie Patrimoine'!C280</f>
        <v>0</v>
      </c>
      <c r="G275" s="242">
        <f>'Saisie Patrimoine'!E280</f>
        <v>0</v>
      </c>
      <c r="H275" s="242">
        <f>'Saisie Patrimoine'!F280</f>
        <v>0</v>
      </c>
      <c r="J275" s="242">
        <f>IF(E275=0,0,INDEX('Liste Classe d''actifs'!$A$8:$A$37,MATCH(E275,'Liste Classe d''actifs'!$B$8:$B$37,0)))</f>
        <v>0</v>
      </c>
      <c r="K275" s="242" t="str">
        <f>IF(A275="","",IF(ISERROR(VLOOKUP(B275,'Liste Banque-Enveloppe'!A:D,2,FALSE)),0,VLOOKUP(B275,'Liste Banque-Enveloppe'!A:D,2,FALSE)))</f>
        <v/>
      </c>
      <c r="L275" s="242" t="str">
        <f t="shared" si="62"/>
        <v>00</v>
      </c>
      <c r="M275" s="242">
        <f t="shared" si="63"/>
        <v>0</v>
      </c>
      <c r="N275" s="242">
        <f t="shared" si="64"/>
        <v>0</v>
      </c>
      <c r="O275" s="242">
        <f t="shared" si="65"/>
        <v>0</v>
      </c>
      <c r="P275" s="242">
        <f t="shared" si="66"/>
        <v>0</v>
      </c>
      <c r="R275" s="242" t="str">
        <f t="shared" si="67"/>
        <v>Les autres classes d'actifs</v>
      </c>
      <c r="S275" s="242" t="str">
        <f t="shared" si="68"/>
        <v>Les autres banques</v>
      </c>
    </row>
    <row r="276" spans="2:19">
      <c r="B276" s="242">
        <f>'Saisie Patrimoine'!B281</f>
        <v>0</v>
      </c>
      <c r="C276" s="242">
        <f t="shared" si="60"/>
        <v>0</v>
      </c>
      <c r="D276" s="242">
        <f t="shared" si="61"/>
        <v>0</v>
      </c>
      <c r="E276" s="242">
        <f>'Saisie Patrimoine'!C281</f>
        <v>0</v>
      </c>
      <c r="G276" s="242">
        <f>'Saisie Patrimoine'!E281</f>
        <v>0</v>
      </c>
      <c r="H276" s="242">
        <f>'Saisie Patrimoine'!F281</f>
        <v>0</v>
      </c>
      <c r="J276" s="242">
        <f>IF(E276=0,0,INDEX('Liste Classe d''actifs'!$A$8:$A$37,MATCH(E276,'Liste Classe d''actifs'!$B$8:$B$37,0)))</f>
        <v>0</v>
      </c>
      <c r="K276" s="242" t="str">
        <f>IF(A276="","",IF(ISERROR(VLOOKUP(B276,'Liste Banque-Enveloppe'!A:D,2,FALSE)),0,VLOOKUP(B276,'Liste Banque-Enveloppe'!A:D,2,FALSE)))</f>
        <v/>
      </c>
      <c r="L276" s="242" t="str">
        <f t="shared" si="62"/>
        <v>00</v>
      </c>
      <c r="M276" s="242">
        <f t="shared" si="63"/>
        <v>0</v>
      </c>
      <c r="N276" s="242">
        <f t="shared" si="64"/>
        <v>0</v>
      </c>
      <c r="O276" s="242">
        <f t="shared" si="65"/>
        <v>0</v>
      </c>
      <c r="P276" s="242">
        <f t="shared" si="66"/>
        <v>0</v>
      </c>
      <c r="R276" s="242" t="str">
        <f t="shared" si="67"/>
        <v>Les autres classes d'actifs</v>
      </c>
      <c r="S276" s="242" t="str">
        <f t="shared" si="68"/>
        <v>Les autres banques</v>
      </c>
    </row>
    <row r="277" spans="2:19">
      <c r="B277" s="242">
        <f>'Saisie Patrimoine'!B282</f>
        <v>0</v>
      </c>
      <c r="C277" s="242">
        <f t="shared" si="60"/>
        <v>0</v>
      </c>
      <c r="D277" s="242">
        <f t="shared" si="61"/>
        <v>0</v>
      </c>
      <c r="E277" s="242">
        <f>'Saisie Patrimoine'!C282</f>
        <v>0</v>
      </c>
      <c r="G277" s="242">
        <f>'Saisie Patrimoine'!E282</f>
        <v>0</v>
      </c>
      <c r="H277" s="242">
        <f>'Saisie Patrimoine'!F282</f>
        <v>0</v>
      </c>
      <c r="J277" s="242">
        <f>IF(E277=0,0,INDEX('Liste Classe d''actifs'!$A$8:$A$37,MATCH(E277,'Liste Classe d''actifs'!$B$8:$B$37,0)))</f>
        <v>0</v>
      </c>
      <c r="K277" s="242" t="str">
        <f>IF(A277="","",IF(ISERROR(VLOOKUP(B277,'Liste Banque-Enveloppe'!A:D,2,FALSE)),0,VLOOKUP(B277,'Liste Banque-Enveloppe'!A:D,2,FALSE)))</f>
        <v/>
      </c>
      <c r="L277" s="242" t="str">
        <f t="shared" si="62"/>
        <v>00</v>
      </c>
      <c r="M277" s="242">
        <f t="shared" si="63"/>
        <v>0</v>
      </c>
      <c r="N277" s="242">
        <f t="shared" si="64"/>
        <v>0</v>
      </c>
      <c r="O277" s="242">
        <f t="shared" si="65"/>
        <v>0</v>
      </c>
      <c r="P277" s="242">
        <f t="shared" si="66"/>
        <v>0</v>
      </c>
      <c r="R277" s="242" t="str">
        <f t="shared" si="67"/>
        <v>Les autres classes d'actifs</v>
      </c>
      <c r="S277" s="242" t="str">
        <f t="shared" si="68"/>
        <v>Les autres banques</v>
      </c>
    </row>
    <row r="278" spans="2:19">
      <c r="B278" s="242">
        <f>'Saisie Patrimoine'!B283</f>
        <v>0</v>
      </c>
      <c r="C278" s="242">
        <f t="shared" si="60"/>
        <v>0</v>
      </c>
      <c r="D278" s="242">
        <f t="shared" si="61"/>
        <v>0</v>
      </c>
      <c r="E278" s="242">
        <f>'Saisie Patrimoine'!C283</f>
        <v>0</v>
      </c>
      <c r="G278" s="242">
        <f>'Saisie Patrimoine'!E283</f>
        <v>0</v>
      </c>
      <c r="H278" s="242">
        <f>'Saisie Patrimoine'!F283</f>
        <v>0</v>
      </c>
      <c r="J278" s="242">
        <f>IF(E278=0,0,INDEX('Liste Classe d''actifs'!$A$8:$A$37,MATCH(E278,'Liste Classe d''actifs'!$B$8:$B$37,0)))</f>
        <v>0</v>
      </c>
      <c r="K278" s="242" t="str">
        <f>IF(A278="","",IF(ISERROR(VLOOKUP(B278,'Liste Banque-Enveloppe'!A:D,2,FALSE)),0,VLOOKUP(B278,'Liste Banque-Enveloppe'!A:D,2,FALSE)))</f>
        <v/>
      </c>
      <c r="L278" s="242" t="str">
        <f t="shared" si="62"/>
        <v>00</v>
      </c>
      <c r="M278" s="242">
        <f t="shared" si="63"/>
        <v>0</v>
      </c>
      <c r="N278" s="242">
        <f t="shared" si="64"/>
        <v>0</v>
      </c>
      <c r="O278" s="242">
        <f t="shared" si="65"/>
        <v>0</v>
      </c>
      <c r="P278" s="242">
        <f t="shared" si="66"/>
        <v>0</v>
      </c>
      <c r="R278" s="242" t="str">
        <f t="shared" si="67"/>
        <v>Les autres classes d'actifs</v>
      </c>
      <c r="S278" s="242" t="str">
        <f t="shared" si="68"/>
        <v>Les autres banques</v>
      </c>
    </row>
    <row r="279" spans="2:19">
      <c r="B279" s="242">
        <f>'Saisie Patrimoine'!B284</f>
        <v>0</v>
      </c>
      <c r="C279" s="242">
        <f t="shared" si="60"/>
        <v>0</v>
      </c>
      <c r="D279" s="242">
        <f t="shared" si="61"/>
        <v>0</v>
      </c>
      <c r="E279" s="242">
        <f>'Saisie Patrimoine'!C284</f>
        <v>0</v>
      </c>
      <c r="G279" s="242">
        <f>'Saisie Patrimoine'!E284</f>
        <v>0</v>
      </c>
      <c r="H279" s="242">
        <f>'Saisie Patrimoine'!F284</f>
        <v>0</v>
      </c>
      <c r="J279" s="242">
        <f>IF(E279=0,0,INDEX('Liste Classe d''actifs'!$A$8:$A$37,MATCH(E279,'Liste Classe d''actifs'!$B$8:$B$37,0)))</f>
        <v>0</v>
      </c>
      <c r="K279" s="242" t="str">
        <f>IF(A279="","",IF(ISERROR(VLOOKUP(B279,'Liste Banque-Enveloppe'!A:D,2,FALSE)),0,VLOOKUP(B279,'Liste Banque-Enveloppe'!A:D,2,FALSE)))</f>
        <v/>
      </c>
      <c r="L279" s="242" t="str">
        <f t="shared" si="62"/>
        <v>00</v>
      </c>
      <c r="M279" s="242">
        <f t="shared" si="63"/>
        <v>0</v>
      </c>
      <c r="N279" s="242">
        <f t="shared" si="64"/>
        <v>0</v>
      </c>
      <c r="O279" s="242">
        <f t="shared" si="65"/>
        <v>0</v>
      </c>
      <c r="P279" s="242">
        <f t="shared" si="66"/>
        <v>0</v>
      </c>
      <c r="R279" s="242" t="str">
        <f t="shared" si="67"/>
        <v>Les autres classes d'actifs</v>
      </c>
      <c r="S279" s="242" t="str">
        <f t="shared" si="68"/>
        <v>Les autres banques</v>
      </c>
    </row>
    <row r="280" spans="2:19">
      <c r="B280" s="242">
        <f>'Saisie Patrimoine'!B285</f>
        <v>0</v>
      </c>
      <c r="C280" s="242">
        <f t="shared" si="60"/>
        <v>0</v>
      </c>
      <c r="D280" s="242">
        <f t="shared" si="61"/>
        <v>0</v>
      </c>
      <c r="E280" s="242">
        <f>'Saisie Patrimoine'!C285</f>
        <v>0</v>
      </c>
      <c r="G280" s="242">
        <f>'Saisie Patrimoine'!E285</f>
        <v>0</v>
      </c>
      <c r="H280" s="242">
        <f>'Saisie Patrimoine'!F285</f>
        <v>0</v>
      </c>
      <c r="J280" s="242">
        <f>IF(E280=0,0,INDEX('Liste Classe d''actifs'!$A$8:$A$37,MATCH(E280,'Liste Classe d''actifs'!$B$8:$B$37,0)))</f>
        <v>0</v>
      </c>
      <c r="K280" s="242" t="str">
        <f>IF(A280="","",IF(ISERROR(VLOOKUP(B280,'Liste Banque-Enveloppe'!A:D,2,FALSE)),0,VLOOKUP(B280,'Liste Banque-Enveloppe'!A:D,2,FALSE)))</f>
        <v/>
      </c>
      <c r="L280" s="242" t="str">
        <f t="shared" si="62"/>
        <v>00</v>
      </c>
      <c r="M280" s="242">
        <f t="shared" si="63"/>
        <v>0</v>
      </c>
      <c r="N280" s="242">
        <f t="shared" si="64"/>
        <v>0</v>
      </c>
      <c r="O280" s="242">
        <f t="shared" si="65"/>
        <v>0</v>
      </c>
      <c r="P280" s="242">
        <f t="shared" si="66"/>
        <v>0</v>
      </c>
      <c r="R280" s="242" t="str">
        <f t="shared" si="67"/>
        <v>Les autres classes d'actifs</v>
      </c>
      <c r="S280" s="242" t="str">
        <f t="shared" si="68"/>
        <v>Les autres banques</v>
      </c>
    </row>
    <row r="281" spans="2:19">
      <c r="B281" s="242">
        <f>'Saisie Patrimoine'!B286</f>
        <v>0</v>
      </c>
      <c r="C281" s="242">
        <f t="shared" si="60"/>
        <v>0</v>
      </c>
      <c r="D281" s="242">
        <f t="shared" si="61"/>
        <v>0</v>
      </c>
      <c r="E281" s="242">
        <f>'Saisie Patrimoine'!C286</f>
        <v>0</v>
      </c>
      <c r="G281" s="242">
        <f>'Saisie Patrimoine'!E286</f>
        <v>0</v>
      </c>
      <c r="H281" s="242">
        <f>'Saisie Patrimoine'!F286</f>
        <v>0</v>
      </c>
      <c r="J281" s="242">
        <f>IF(E281=0,0,INDEX('Liste Classe d''actifs'!$A$8:$A$37,MATCH(E281,'Liste Classe d''actifs'!$B$8:$B$37,0)))</f>
        <v>0</v>
      </c>
      <c r="K281" s="242" t="str">
        <f>IF(A281="","",IF(ISERROR(VLOOKUP(B281,'Liste Banque-Enveloppe'!A:D,2,FALSE)),0,VLOOKUP(B281,'Liste Banque-Enveloppe'!A:D,2,FALSE)))</f>
        <v/>
      </c>
      <c r="L281" s="242" t="str">
        <f t="shared" si="62"/>
        <v>00</v>
      </c>
      <c r="M281" s="242">
        <f t="shared" si="63"/>
        <v>0</v>
      </c>
      <c r="N281" s="242">
        <f t="shared" si="64"/>
        <v>0</v>
      </c>
      <c r="O281" s="242">
        <f t="shared" si="65"/>
        <v>0</v>
      </c>
      <c r="P281" s="242">
        <f t="shared" si="66"/>
        <v>0</v>
      </c>
      <c r="R281" s="242" t="str">
        <f t="shared" si="67"/>
        <v>Les autres classes d'actifs</v>
      </c>
      <c r="S281" s="242" t="str">
        <f t="shared" si="68"/>
        <v>Les autres banques</v>
      </c>
    </row>
    <row r="282" spans="2:19">
      <c r="B282" s="242">
        <f>'Saisie Patrimoine'!B287</f>
        <v>0</v>
      </c>
      <c r="C282" s="242">
        <f t="shared" si="60"/>
        <v>0</v>
      </c>
      <c r="D282" s="242">
        <f t="shared" si="61"/>
        <v>0</v>
      </c>
      <c r="E282" s="242">
        <f>'Saisie Patrimoine'!C287</f>
        <v>0</v>
      </c>
      <c r="G282" s="242">
        <f>'Saisie Patrimoine'!E287</f>
        <v>0</v>
      </c>
      <c r="H282" s="242">
        <f>'Saisie Patrimoine'!F287</f>
        <v>0</v>
      </c>
      <c r="J282" s="242">
        <f>IF(E282=0,0,INDEX('Liste Classe d''actifs'!$A$8:$A$37,MATCH(E282,'Liste Classe d''actifs'!$B$8:$B$37,0)))</f>
        <v>0</v>
      </c>
      <c r="K282" s="242" t="str">
        <f>IF(A282="","",IF(ISERROR(VLOOKUP(B282,'Liste Banque-Enveloppe'!A:D,2,FALSE)),0,VLOOKUP(B282,'Liste Banque-Enveloppe'!A:D,2,FALSE)))</f>
        <v/>
      </c>
      <c r="L282" s="242" t="str">
        <f t="shared" si="62"/>
        <v>00</v>
      </c>
      <c r="M282" s="242">
        <f t="shared" si="63"/>
        <v>0</v>
      </c>
      <c r="N282" s="242">
        <f t="shared" si="64"/>
        <v>0</v>
      </c>
      <c r="O282" s="242">
        <f t="shared" si="65"/>
        <v>0</v>
      </c>
      <c r="P282" s="242">
        <f t="shared" si="66"/>
        <v>0</v>
      </c>
      <c r="R282" s="242" t="str">
        <f t="shared" si="67"/>
        <v>Les autres classes d'actifs</v>
      </c>
      <c r="S282" s="242" t="str">
        <f t="shared" si="68"/>
        <v>Les autres banques</v>
      </c>
    </row>
    <row r="283" spans="2:19">
      <c r="B283" s="242">
        <f>'Saisie Patrimoine'!B288</f>
        <v>0</v>
      </c>
      <c r="C283" s="242">
        <f t="shared" si="60"/>
        <v>0</v>
      </c>
      <c r="D283" s="242">
        <f t="shared" si="61"/>
        <v>0</v>
      </c>
      <c r="E283" s="242">
        <f>'Saisie Patrimoine'!C288</f>
        <v>0</v>
      </c>
      <c r="G283" s="242">
        <f>'Saisie Patrimoine'!E288</f>
        <v>0</v>
      </c>
      <c r="H283" s="242">
        <f>'Saisie Patrimoine'!F288</f>
        <v>0</v>
      </c>
      <c r="J283" s="242">
        <f>IF(E283=0,0,INDEX('Liste Classe d''actifs'!$A$8:$A$37,MATCH(E283,'Liste Classe d''actifs'!$B$8:$B$37,0)))</f>
        <v>0</v>
      </c>
      <c r="K283" s="242" t="str">
        <f>IF(A283="","",IF(ISERROR(VLOOKUP(B283,'Liste Banque-Enveloppe'!A:D,2,FALSE)),0,VLOOKUP(B283,'Liste Banque-Enveloppe'!A:D,2,FALSE)))</f>
        <v/>
      </c>
      <c r="L283" s="242" t="str">
        <f t="shared" si="62"/>
        <v>00</v>
      </c>
      <c r="M283" s="242">
        <f t="shared" si="63"/>
        <v>0</v>
      </c>
      <c r="N283" s="242">
        <f t="shared" si="64"/>
        <v>0</v>
      </c>
      <c r="O283" s="242">
        <f t="shared" si="65"/>
        <v>0</v>
      </c>
      <c r="P283" s="242">
        <f t="shared" si="66"/>
        <v>0</v>
      </c>
      <c r="R283" s="242" t="str">
        <f t="shared" si="67"/>
        <v>Les autres classes d'actifs</v>
      </c>
      <c r="S283" s="242" t="str">
        <f t="shared" si="68"/>
        <v>Les autres banques</v>
      </c>
    </row>
    <row r="284" spans="2:19">
      <c r="B284" s="242">
        <f>'Saisie Patrimoine'!B289</f>
        <v>0</v>
      </c>
      <c r="C284" s="242">
        <f t="shared" si="60"/>
        <v>0</v>
      </c>
      <c r="D284" s="242">
        <f t="shared" si="61"/>
        <v>0</v>
      </c>
      <c r="E284" s="242">
        <f>'Saisie Patrimoine'!C289</f>
        <v>0</v>
      </c>
      <c r="G284" s="242">
        <f>'Saisie Patrimoine'!E289</f>
        <v>0</v>
      </c>
      <c r="H284" s="242">
        <f>'Saisie Patrimoine'!F289</f>
        <v>0</v>
      </c>
      <c r="J284" s="242">
        <f>IF(E284=0,0,INDEX('Liste Classe d''actifs'!$A$8:$A$37,MATCH(E284,'Liste Classe d''actifs'!$B$8:$B$37,0)))</f>
        <v>0</v>
      </c>
      <c r="K284" s="242" t="str">
        <f>IF(A284="","",IF(ISERROR(VLOOKUP(B284,'Liste Banque-Enveloppe'!A:D,2,FALSE)),0,VLOOKUP(B284,'Liste Banque-Enveloppe'!A:D,2,FALSE)))</f>
        <v/>
      </c>
      <c r="L284" s="242" t="str">
        <f t="shared" si="62"/>
        <v>00</v>
      </c>
      <c r="M284" s="242">
        <f t="shared" si="63"/>
        <v>0</v>
      </c>
      <c r="N284" s="242">
        <f t="shared" si="64"/>
        <v>0</v>
      </c>
      <c r="O284" s="242">
        <f t="shared" si="65"/>
        <v>0</v>
      </c>
      <c r="P284" s="242">
        <f t="shared" si="66"/>
        <v>0</v>
      </c>
      <c r="R284" s="242" t="str">
        <f t="shared" si="67"/>
        <v>Les autres classes d'actifs</v>
      </c>
      <c r="S284" s="242" t="str">
        <f t="shared" si="68"/>
        <v>Les autres banques</v>
      </c>
    </row>
    <row r="285" spans="2:19">
      <c r="B285" s="242">
        <f>'Saisie Patrimoine'!B290</f>
        <v>0</v>
      </c>
      <c r="C285" s="242">
        <f t="shared" si="60"/>
        <v>0</v>
      </c>
      <c r="D285" s="242">
        <f t="shared" si="61"/>
        <v>0</v>
      </c>
      <c r="E285" s="242">
        <f>'Saisie Patrimoine'!C290</f>
        <v>0</v>
      </c>
      <c r="G285" s="242">
        <f>'Saisie Patrimoine'!E290</f>
        <v>0</v>
      </c>
      <c r="H285" s="242">
        <f>'Saisie Patrimoine'!F290</f>
        <v>0</v>
      </c>
      <c r="J285" s="242">
        <f>IF(E285=0,0,INDEX('Liste Classe d''actifs'!$A$8:$A$37,MATCH(E285,'Liste Classe d''actifs'!$B$8:$B$37,0)))</f>
        <v>0</v>
      </c>
      <c r="K285" s="242" t="str">
        <f>IF(A285="","",IF(ISERROR(VLOOKUP(B285,'Liste Banque-Enveloppe'!A:D,2,FALSE)),0,VLOOKUP(B285,'Liste Banque-Enveloppe'!A:D,2,FALSE)))</f>
        <v/>
      </c>
      <c r="L285" s="242" t="str">
        <f t="shared" si="62"/>
        <v>00</v>
      </c>
      <c r="M285" s="242">
        <f t="shared" si="63"/>
        <v>0</v>
      </c>
      <c r="N285" s="242">
        <f t="shared" si="64"/>
        <v>0</v>
      </c>
      <c r="O285" s="242">
        <f t="shared" si="65"/>
        <v>0</v>
      </c>
      <c r="P285" s="242">
        <f t="shared" si="66"/>
        <v>0</v>
      </c>
      <c r="R285" s="242" t="str">
        <f t="shared" si="67"/>
        <v>Les autres classes d'actifs</v>
      </c>
      <c r="S285" s="242" t="str">
        <f t="shared" si="68"/>
        <v>Les autres banques</v>
      </c>
    </row>
    <row r="286" spans="2:19">
      <c r="B286" s="242">
        <f>'Saisie Patrimoine'!B291</f>
        <v>0</v>
      </c>
      <c r="C286" s="242">
        <f t="shared" si="60"/>
        <v>0</v>
      </c>
      <c r="D286" s="242">
        <f t="shared" si="61"/>
        <v>0</v>
      </c>
      <c r="E286" s="242">
        <f>'Saisie Patrimoine'!C291</f>
        <v>0</v>
      </c>
      <c r="G286" s="242">
        <f>'Saisie Patrimoine'!E291</f>
        <v>0</v>
      </c>
      <c r="H286" s="242">
        <f>'Saisie Patrimoine'!F291</f>
        <v>0</v>
      </c>
      <c r="J286" s="242">
        <f>IF(E286=0,0,INDEX('Liste Classe d''actifs'!$A$8:$A$37,MATCH(E286,'Liste Classe d''actifs'!$B$8:$B$37,0)))</f>
        <v>0</v>
      </c>
      <c r="K286" s="242" t="str">
        <f>IF(A286="","",IF(ISERROR(VLOOKUP(B286,'Liste Banque-Enveloppe'!A:D,2,FALSE)),0,VLOOKUP(B286,'Liste Banque-Enveloppe'!A:D,2,FALSE)))</f>
        <v/>
      </c>
      <c r="L286" s="242" t="str">
        <f t="shared" si="62"/>
        <v>00</v>
      </c>
      <c r="M286" s="242">
        <f t="shared" si="63"/>
        <v>0</v>
      </c>
      <c r="N286" s="242">
        <f t="shared" si="64"/>
        <v>0</v>
      </c>
      <c r="O286" s="242">
        <f t="shared" si="65"/>
        <v>0</v>
      </c>
      <c r="P286" s="242">
        <f t="shared" si="66"/>
        <v>0</v>
      </c>
      <c r="R286" s="242" t="str">
        <f t="shared" si="67"/>
        <v>Les autres classes d'actifs</v>
      </c>
      <c r="S286" s="242" t="str">
        <f t="shared" si="68"/>
        <v>Les autres banques</v>
      </c>
    </row>
    <row r="287" spans="2:19">
      <c r="B287" s="242">
        <f>'Saisie Patrimoine'!B292</f>
        <v>0</v>
      </c>
      <c r="C287" s="242">
        <f t="shared" si="60"/>
        <v>0</v>
      </c>
      <c r="D287" s="242">
        <f t="shared" si="61"/>
        <v>0</v>
      </c>
      <c r="E287" s="242">
        <f>'Saisie Patrimoine'!C292</f>
        <v>0</v>
      </c>
      <c r="G287" s="242">
        <f>'Saisie Patrimoine'!E292</f>
        <v>0</v>
      </c>
      <c r="H287" s="242">
        <f>'Saisie Patrimoine'!F292</f>
        <v>0</v>
      </c>
      <c r="J287" s="242">
        <f>IF(E287=0,0,INDEX('Liste Classe d''actifs'!$A$8:$A$37,MATCH(E287,'Liste Classe d''actifs'!$B$8:$B$37,0)))</f>
        <v>0</v>
      </c>
      <c r="K287" s="242" t="str">
        <f>IF(A287="","",IF(ISERROR(VLOOKUP(B287,'Liste Banque-Enveloppe'!A:D,2,FALSE)),0,VLOOKUP(B287,'Liste Banque-Enveloppe'!A:D,2,FALSE)))</f>
        <v/>
      </c>
      <c r="L287" s="242" t="str">
        <f t="shared" si="62"/>
        <v>00</v>
      </c>
      <c r="M287" s="242">
        <f t="shared" si="63"/>
        <v>0</v>
      </c>
      <c r="N287" s="242">
        <f t="shared" si="64"/>
        <v>0</v>
      </c>
      <c r="O287" s="242">
        <f t="shared" si="65"/>
        <v>0</v>
      </c>
      <c r="P287" s="242">
        <f t="shared" si="66"/>
        <v>0</v>
      </c>
      <c r="R287" s="242" t="str">
        <f t="shared" si="67"/>
        <v>Les autres classes d'actifs</v>
      </c>
      <c r="S287" s="242" t="str">
        <f t="shared" si="68"/>
        <v>Les autres banques</v>
      </c>
    </row>
    <row r="288" spans="2:19">
      <c r="B288" s="242">
        <f>'Saisie Patrimoine'!B293</f>
        <v>0</v>
      </c>
      <c r="C288" s="242">
        <f t="shared" si="60"/>
        <v>0</v>
      </c>
      <c r="D288" s="242">
        <f t="shared" si="61"/>
        <v>0</v>
      </c>
      <c r="E288" s="242">
        <f>'Saisie Patrimoine'!C293</f>
        <v>0</v>
      </c>
      <c r="G288" s="242">
        <f>'Saisie Patrimoine'!E293</f>
        <v>0</v>
      </c>
      <c r="H288" s="242">
        <f>'Saisie Patrimoine'!F293</f>
        <v>0</v>
      </c>
      <c r="J288" s="242">
        <f>IF(E288=0,0,INDEX('Liste Classe d''actifs'!$A$8:$A$37,MATCH(E288,'Liste Classe d''actifs'!$B$8:$B$37,0)))</f>
        <v>0</v>
      </c>
      <c r="K288" s="242" t="str">
        <f>IF(A288="","",IF(ISERROR(VLOOKUP(B288,'Liste Banque-Enveloppe'!A:D,2,FALSE)),0,VLOOKUP(B288,'Liste Banque-Enveloppe'!A:D,2,FALSE)))</f>
        <v/>
      </c>
      <c r="L288" s="242" t="str">
        <f t="shared" si="62"/>
        <v>00</v>
      </c>
      <c r="M288" s="242">
        <f t="shared" si="63"/>
        <v>0</v>
      </c>
      <c r="N288" s="242">
        <f t="shared" si="64"/>
        <v>0</v>
      </c>
      <c r="O288" s="242">
        <f t="shared" si="65"/>
        <v>0</v>
      </c>
      <c r="P288" s="242">
        <f t="shared" si="66"/>
        <v>0</v>
      </c>
      <c r="R288" s="242" t="str">
        <f t="shared" si="67"/>
        <v>Les autres classes d'actifs</v>
      </c>
      <c r="S288" s="242" t="str">
        <f t="shared" si="68"/>
        <v>Les autres banques</v>
      </c>
    </row>
    <row r="289" spans="2:19">
      <c r="B289" s="242">
        <f>'Saisie Patrimoine'!B294</f>
        <v>0</v>
      </c>
      <c r="C289" s="242">
        <f t="shared" si="60"/>
        <v>0</v>
      </c>
      <c r="D289" s="242">
        <f t="shared" si="61"/>
        <v>0</v>
      </c>
      <c r="E289" s="242">
        <f>'Saisie Patrimoine'!C294</f>
        <v>0</v>
      </c>
      <c r="G289" s="242">
        <f>'Saisie Patrimoine'!E294</f>
        <v>0</v>
      </c>
      <c r="H289" s="242">
        <f>'Saisie Patrimoine'!F294</f>
        <v>0</v>
      </c>
      <c r="J289" s="242">
        <f>IF(E289=0,0,INDEX('Liste Classe d''actifs'!$A$8:$A$37,MATCH(E289,'Liste Classe d''actifs'!$B$8:$B$37,0)))</f>
        <v>0</v>
      </c>
      <c r="K289" s="242" t="str">
        <f>IF(A289="","",IF(ISERROR(VLOOKUP(B289,'Liste Banque-Enveloppe'!A:D,2,FALSE)),0,VLOOKUP(B289,'Liste Banque-Enveloppe'!A:D,2,FALSE)))</f>
        <v/>
      </c>
      <c r="L289" s="242" t="str">
        <f t="shared" si="62"/>
        <v>00</v>
      </c>
      <c r="M289" s="242">
        <f t="shared" si="63"/>
        <v>0</v>
      </c>
      <c r="N289" s="242">
        <f t="shared" si="64"/>
        <v>0</v>
      </c>
      <c r="O289" s="242">
        <f t="shared" si="65"/>
        <v>0</v>
      </c>
      <c r="P289" s="242">
        <f t="shared" si="66"/>
        <v>0</v>
      </c>
      <c r="R289" s="242" t="str">
        <f t="shared" si="67"/>
        <v>Les autres classes d'actifs</v>
      </c>
      <c r="S289" s="242" t="str">
        <f t="shared" si="68"/>
        <v>Les autres banques</v>
      </c>
    </row>
    <row r="290" spans="2:19">
      <c r="B290" s="242">
        <f>'Saisie Patrimoine'!B295</f>
        <v>0</v>
      </c>
      <c r="C290" s="242">
        <f t="shared" si="60"/>
        <v>0</v>
      </c>
      <c r="D290" s="242">
        <f t="shared" si="61"/>
        <v>0</v>
      </c>
      <c r="E290" s="242">
        <f>'Saisie Patrimoine'!C295</f>
        <v>0</v>
      </c>
      <c r="G290" s="242">
        <f>'Saisie Patrimoine'!E295</f>
        <v>0</v>
      </c>
      <c r="H290" s="242">
        <f>'Saisie Patrimoine'!F295</f>
        <v>0</v>
      </c>
      <c r="J290" s="242">
        <f>IF(E290=0,0,INDEX('Liste Classe d''actifs'!$A$8:$A$37,MATCH(E290,'Liste Classe d''actifs'!$B$8:$B$37,0)))</f>
        <v>0</v>
      </c>
      <c r="K290" s="242" t="str">
        <f>IF(A290="","",IF(ISERROR(VLOOKUP(B290,'Liste Banque-Enveloppe'!A:D,2,FALSE)),0,VLOOKUP(B290,'Liste Banque-Enveloppe'!A:D,2,FALSE)))</f>
        <v/>
      </c>
      <c r="L290" s="242" t="str">
        <f t="shared" si="62"/>
        <v>00</v>
      </c>
      <c r="M290" s="242">
        <f t="shared" si="63"/>
        <v>0</v>
      </c>
      <c r="N290" s="242">
        <f t="shared" si="64"/>
        <v>0</v>
      </c>
      <c r="O290" s="242">
        <f t="shared" si="65"/>
        <v>0</v>
      </c>
      <c r="P290" s="242">
        <f t="shared" si="66"/>
        <v>0</v>
      </c>
      <c r="R290" s="242" t="str">
        <f t="shared" si="67"/>
        <v>Les autres classes d'actifs</v>
      </c>
      <c r="S290" s="242" t="str">
        <f t="shared" si="68"/>
        <v>Les autres banques</v>
      </c>
    </row>
    <row r="291" spans="2:19">
      <c r="B291" s="242">
        <f>'Saisie Patrimoine'!B296</f>
        <v>0</v>
      </c>
      <c r="C291" s="242">
        <f t="shared" si="60"/>
        <v>0</v>
      </c>
      <c r="D291" s="242">
        <f t="shared" si="61"/>
        <v>0</v>
      </c>
      <c r="E291" s="242">
        <f>'Saisie Patrimoine'!C296</f>
        <v>0</v>
      </c>
      <c r="G291" s="242">
        <f>'Saisie Patrimoine'!E296</f>
        <v>0</v>
      </c>
      <c r="H291" s="242">
        <f>'Saisie Patrimoine'!F296</f>
        <v>0</v>
      </c>
      <c r="J291" s="242">
        <f>IF(E291=0,0,INDEX('Liste Classe d''actifs'!$A$8:$A$37,MATCH(E291,'Liste Classe d''actifs'!$B$8:$B$37,0)))</f>
        <v>0</v>
      </c>
      <c r="K291" s="242" t="str">
        <f>IF(A291="","",IF(ISERROR(VLOOKUP(B291,'Liste Banque-Enveloppe'!A:D,2,FALSE)),0,VLOOKUP(B291,'Liste Banque-Enveloppe'!A:D,2,FALSE)))</f>
        <v/>
      </c>
      <c r="L291" s="242" t="str">
        <f t="shared" si="62"/>
        <v>00</v>
      </c>
      <c r="M291" s="242">
        <f t="shared" si="63"/>
        <v>0</v>
      </c>
      <c r="N291" s="242">
        <f t="shared" si="64"/>
        <v>0</v>
      </c>
      <c r="O291" s="242">
        <f t="shared" si="65"/>
        <v>0</v>
      </c>
      <c r="P291" s="242">
        <f t="shared" si="66"/>
        <v>0</v>
      </c>
      <c r="R291" s="242" t="str">
        <f t="shared" si="67"/>
        <v>Les autres classes d'actifs</v>
      </c>
      <c r="S291" s="242" t="str">
        <f t="shared" si="68"/>
        <v>Les autres banques</v>
      </c>
    </row>
    <row r="292" spans="2:19">
      <c r="B292" s="242">
        <f>'Saisie Patrimoine'!B297</f>
        <v>0</v>
      </c>
      <c r="C292" s="242">
        <f t="shared" si="60"/>
        <v>0</v>
      </c>
      <c r="D292" s="242">
        <f t="shared" si="61"/>
        <v>0</v>
      </c>
      <c r="E292" s="242">
        <f>'Saisie Patrimoine'!C297</f>
        <v>0</v>
      </c>
      <c r="G292" s="242">
        <f>'Saisie Patrimoine'!E297</f>
        <v>0</v>
      </c>
      <c r="H292" s="242">
        <f>'Saisie Patrimoine'!F297</f>
        <v>0</v>
      </c>
      <c r="J292" s="242">
        <f>IF(E292=0,0,INDEX('Liste Classe d''actifs'!$A$8:$A$37,MATCH(E292,'Liste Classe d''actifs'!$B$8:$B$37,0)))</f>
        <v>0</v>
      </c>
      <c r="K292" s="242" t="str">
        <f>IF(A292="","",IF(ISERROR(VLOOKUP(B292,'Liste Banque-Enveloppe'!A:D,2,FALSE)),0,VLOOKUP(B292,'Liste Banque-Enveloppe'!A:D,2,FALSE)))</f>
        <v/>
      </c>
      <c r="L292" s="242" t="str">
        <f t="shared" si="62"/>
        <v>00</v>
      </c>
      <c r="M292" s="242">
        <f t="shared" si="63"/>
        <v>0</v>
      </c>
      <c r="N292" s="242">
        <f t="shared" si="64"/>
        <v>0</v>
      </c>
      <c r="O292" s="242">
        <f t="shared" si="65"/>
        <v>0</v>
      </c>
      <c r="P292" s="242">
        <f t="shared" si="66"/>
        <v>0</v>
      </c>
      <c r="R292" s="242" t="str">
        <f t="shared" si="67"/>
        <v>Les autres classes d'actifs</v>
      </c>
      <c r="S292" s="242" t="str">
        <f t="shared" si="68"/>
        <v>Les autres banques</v>
      </c>
    </row>
    <row r="293" spans="2:19">
      <c r="B293" s="242">
        <f>'Saisie Patrimoine'!B298</f>
        <v>0</v>
      </c>
      <c r="C293" s="242">
        <f t="shared" si="60"/>
        <v>0</v>
      </c>
      <c r="D293" s="242">
        <f t="shared" si="61"/>
        <v>0</v>
      </c>
      <c r="E293" s="242">
        <f>'Saisie Patrimoine'!C298</f>
        <v>0</v>
      </c>
      <c r="G293" s="242">
        <f>'Saisie Patrimoine'!E298</f>
        <v>0</v>
      </c>
      <c r="H293" s="242">
        <f>'Saisie Patrimoine'!F298</f>
        <v>0</v>
      </c>
      <c r="J293" s="242">
        <f>IF(E293=0,0,INDEX('Liste Classe d''actifs'!$A$8:$A$37,MATCH(E293,'Liste Classe d''actifs'!$B$8:$B$37,0)))</f>
        <v>0</v>
      </c>
      <c r="K293" s="242" t="str">
        <f>IF(A293="","",IF(ISERROR(VLOOKUP(B293,'Liste Banque-Enveloppe'!A:D,2,FALSE)),0,VLOOKUP(B293,'Liste Banque-Enveloppe'!A:D,2,FALSE)))</f>
        <v/>
      </c>
      <c r="L293" s="242" t="str">
        <f t="shared" si="62"/>
        <v>00</v>
      </c>
      <c r="M293" s="242">
        <f t="shared" si="63"/>
        <v>0</v>
      </c>
      <c r="N293" s="242">
        <f t="shared" si="64"/>
        <v>0</v>
      </c>
      <c r="O293" s="242">
        <f t="shared" si="65"/>
        <v>0</v>
      </c>
      <c r="P293" s="242">
        <f t="shared" si="66"/>
        <v>0</v>
      </c>
      <c r="R293" s="242" t="str">
        <f t="shared" si="67"/>
        <v>Les autres classes d'actifs</v>
      </c>
      <c r="S293" s="242" t="str">
        <f t="shared" si="68"/>
        <v>Les autres banques</v>
      </c>
    </row>
    <row r="294" spans="2:19">
      <c r="B294" s="242">
        <f>'Saisie Patrimoine'!B299</f>
        <v>0</v>
      </c>
      <c r="C294" s="242">
        <f t="shared" si="60"/>
        <v>0</v>
      </c>
      <c r="D294" s="242">
        <f t="shared" si="61"/>
        <v>0</v>
      </c>
      <c r="E294" s="242">
        <f>'Saisie Patrimoine'!C299</f>
        <v>0</v>
      </c>
      <c r="G294" s="242">
        <f>'Saisie Patrimoine'!E299</f>
        <v>0</v>
      </c>
      <c r="H294" s="242">
        <f>'Saisie Patrimoine'!F299</f>
        <v>0</v>
      </c>
      <c r="J294" s="242">
        <f>IF(E294=0,0,INDEX('Liste Classe d''actifs'!$A$8:$A$37,MATCH(E294,'Liste Classe d''actifs'!$B$8:$B$37,0)))</f>
        <v>0</v>
      </c>
      <c r="K294" s="242" t="str">
        <f>IF(A294="","",IF(ISERROR(VLOOKUP(B294,'Liste Banque-Enveloppe'!A:D,2,FALSE)),0,VLOOKUP(B294,'Liste Banque-Enveloppe'!A:D,2,FALSE)))</f>
        <v/>
      </c>
      <c r="L294" s="242" t="str">
        <f t="shared" si="62"/>
        <v>00</v>
      </c>
      <c r="M294" s="242">
        <f t="shared" si="63"/>
        <v>0</v>
      </c>
      <c r="N294" s="242">
        <f t="shared" si="64"/>
        <v>0</v>
      </c>
      <c r="O294" s="242">
        <f t="shared" si="65"/>
        <v>0</v>
      </c>
      <c r="P294" s="242">
        <f t="shared" si="66"/>
        <v>0</v>
      </c>
      <c r="R294" s="242" t="str">
        <f t="shared" si="67"/>
        <v>Les autres classes d'actifs</v>
      </c>
      <c r="S294" s="242" t="str">
        <f t="shared" si="68"/>
        <v>Les autres banques</v>
      </c>
    </row>
    <row r="295" spans="2:19">
      <c r="B295" s="242">
        <f>'Saisie Patrimoine'!B300</f>
        <v>0</v>
      </c>
      <c r="C295" s="242">
        <f t="shared" si="60"/>
        <v>0</v>
      </c>
      <c r="D295" s="242">
        <f t="shared" si="61"/>
        <v>0</v>
      </c>
      <c r="E295" s="242">
        <f>'Saisie Patrimoine'!C300</f>
        <v>0</v>
      </c>
      <c r="G295" s="242">
        <f>'Saisie Patrimoine'!E300</f>
        <v>0</v>
      </c>
      <c r="H295" s="242">
        <f>'Saisie Patrimoine'!F300</f>
        <v>0</v>
      </c>
      <c r="J295" s="242">
        <f>IF(E295=0,0,INDEX('Liste Classe d''actifs'!$A$8:$A$37,MATCH(E295,'Liste Classe d''actifs'!$B$8:$B$37,0)))</f>
        <v>0</v>
      </c>
      <c r="K295" s="242" t="str">
        <f>IF(A295="","",IF(ISERROR(VLOOKUP(B295,'Liste Banque-Enveloppe'!A:D,2,FALSE)),0,VLOOKUP(B295,'Liste Banque-Enveloppe'!A:D,2,FALSE)))</f>
        <v/>
      </c>
      <c r="L295" s="242" t="str">
        <f t="shared" si="62"/>
        <v>00</v>
      </c>
      <c r="M295" s="242">
        <f t="shared" si="63"/>
        <v>0</v>
      </c>
      <c r="N295" s="242">
        <f t="shared" si="64"/>
        <v>0</v>
      </c>
      <c r="O295" s="242">
        <f t="shared" si="65"/>
        <v>0</v>
      </c>
      <c r="P295" s="242">
        <f t="shared" si="66"/>
        <v>0</v>
      </c>
      <c r="R295" s="242" t="str">
        <f t="shared" si="67"/>
        <v>Les autres classes d'actifs</v>
      </c>
      <c r="S295" s="242" t="str">
        <f t="shared" si="68"/>
        <v>Les autres banques</v>
      </c>
    </row>
    <row r="296" spans="2:19">
      <c r="B296" s="242">
        <f>'Saisie Patrimoine'!B301</f>
        <v>0</v>
      </c>
      <c r="C296" s="242">
        <f t="shared" si="60"/>
        <v>0</v>
      </c>
      <c r="D296" s="242">
        <f t="shared" si="61"/>
        <v>0</v>
      </c>
      <c r="E296" s="242">
        <f>'Saisie Patrimoine'!C301</f>
        <v>0</v>
      </c>
      <c r="G296" s="242">
        <f>'Saisie Patrimoine'!E301</f>
        <v>0</v>
      </c>
      <c r="H296" s="242">
        <f>'Saisie Patrimoine'!F301</f>
        <v>0</v>
      </c>
      <c r="J296" s="242">
        <f>IF(E296=0,0,INDEX('Liste Classe d''actifs'!$A$8:$A$37,MATCH(E296,'Liste Classe d''actifs'!$B$8:$B$37,0)))</f>
        <v>0</v>
      </c>
      <c r="K296" s="242" t="str">
        <f>IF(A296="","",IF(ISERROR(VLOOKUP(B296,'Liste Banque-Enveloppe'!A:D,2,FALSE)),0,VLOOKUP(B296,'Liste Banque-Enveloppe'!A:D,2,FALSE)))</f>
        <v/>
      </c>
      <c r="L296" s="242" t="str">
        <f t="shared" si="62"/>
        <v>00</v>
      </c>
      <c r="M296" s="242">
        <f t="shared" si="63"/>
        <v>0</v>
      </c>
      <c r="N296" s="242">
        <f t="shared" si="64"/>
        <v>0</v>
      </c>
      <c r="O296" s="242">
        <f t="shared" si="65"/>
        <v>0</v>
      </c>
      <c r="P296" s="242">
        <f t="shared" si="66"/>
        <v>0</v>
      </c>
      <c r="R296" s="242" t="str">
        <f t="shared" si="67"/>
        <v>Les autres classes d'actifs</v>
      </c>
      <c r="S296" s="242" t="str">
        <f t="shared" si="68"/>
        <v>Les autres banques</v>
      </c>
    </row>
    <row r="297" spans="2:19">
      <c r="B297" s="242">
        <f>'Saisie Patrimoine'!B302</f>
        <v>0</v>
      </c>
      <c r="C297" s="242">
        <f t="shared" si="60"/>
        <v>0</v>
      </c>
      <c r="D297" s="242">
        <f t="shared" si="61"/>
        <v>0</v>
      </c>
      <c r="E297" s="242">
        <f>'Saisie Patrimoine'!C302</f>
        <v>0</v>
      </c>
      <c r="G297" s="242">
        <f>'Saisie Patrimoine'!E302</f>
        <v>0</v>
      </c>
      <c r="H297" s="242">
        <f>'Saisie Patrimoine'!F302</f>
        <v>0</v>
      </c>
      <c r="J297" s="242">
        <f>IF(E297=0,0,INDEX('Liste Classe d''actifs'!$A$8:$A$37,MATCH(E297,'Liste Classe d''actifs'!$B$8:$B$37,0)))</f>
        <v>0</v>
      </c>
      <c r="K297" s="242" t="str">
        <f>IF(A297="","",IF(ISERROR(VLOOKUP(B297,'Liste Banque-Enveloppe'!A:D,2,FALSE)),0,VLOOKUP(B297,'Liste Banque-Enveloppe'!A:D,2,FALSE)))</f>
        <v/>
      </c>
      <c r="L297" s="242" t="str">
        <f t="shared" si="62"/>
        <v>00</v>
      </c>
      <c r="M297" s="242">
        <f t="shared" si="63"/>
        <v>0</v>
      </c>
      <c r="N297" s="242">
        <f t="shared" si="64"/>
        <v>0</v>
      </c>
      <c r="O297" s="242">
        <f t="shared" si="65"/>
        <v>0</v>
      </c>
      <c r="P297" s="242">
        <f t="shared" si="66"/>
        <v>0</v>
      </c>
      <c r="R297" s="242" t="str">
        <f t="shared" si="67"/>
        <v>Les autres classes d'actifs</v>
      </c>
      <c r="S297" s="242" t="str">
        <f t="shared" si="68"/>
        <v>Les autres banques</v>
      </c>
    </row>
    <row r="298" spans="2:19">
      <c r="B298" s="242">
        <f>'Saisie Patrimoine'!B303</f>
        <v>0</v>
      </c>
      <c r="C298" s="242">
        <f t="shared" si="60"/>
        <v>0</v>
      </c>
      <c r="D298" s="242">
        <f t="shared" si="61"/>
        <v>0</v>
      </c>
      <c r="E298" s="242">
        <f>'Saisie Patrimoine'!C303</f>
        <v>0</v>
      </c>
      <c r="G298" s="242">
        <f>'Saisie Patrimoine'!E303</f>
        <v>0</v>
      </c>
      <c r="H298" s="242">
        <f>'Saisie Patrimoine'!F303</f>
        <v>0</v>
      </c>
      <c r="J298" s="242">
        <f>IF(E298=0,0,INDEX('Liste Classe d''actifs'!$A$8:$A$37,MATCH(E298,'Liste Classe d''actifs'!$B$8:$B$37,0)))</f>
        <v>0</v>
      </c>
      <c r="K298" s="242" t="str">
        <f>IF(A298="","",IF(ISERROR(VLOOKUP(B298,'Liste Banque-Enveloppe'!A:D,2,FALSE)),0,VLOOKUP(B298,'Liste Banque-Enveloppe'!A:D,2,FALSE)))</f>
        <v/>
      </c>
      <c r="L298" s="242" t="str">
        <f t="shared" si="62"/>
        <v>00</v>
      </c>
      <c r="M298" s="242">
        <f t="shared" si="63"/>
        <v>0</v>
      </c>
      <c r="N298" s="242">
        <f t="shared" si="64"/>
        <v>0</v>
      </c>
      <c r="O298" s="242">
        <f t="shared" si="65"/>
        <v>0</v>
      </c>
      <c r="P298" s="242">
        <f t="shared" si="66"/>
        <v>0</v>
      </c>
      <c r="R298" s="242" t="str">
        <f t="shared" si="67"/>
        <v>Les autres classes d'actifs</v>
      </c>
      <c r="S298" s="242" t="str">
        <f t="shared" si="68"/>
        <v>Les autres banques</v>
      </c>
    </row>
    <row r="299" spans="2:19">
      <c r="B299" s="242">
        <f>'Saisie Patrimoine'!B304</f>
        <v>0</v>
      </c>
      <c r="C299" s="242">
        <f t="shared" si="60"/>
        <v>0</v>
      </c>
      <c r="D299" s="242">
        <f t="shared" si="61"/>
        <v>0</v>
      </c>
      <c r="E299" s="242">
        <f>'Saisie Patrimoine'!C304</f>
        <v>0</v>
      </c>
      <c r="G299" s="242">
        <f>'Saisie Patrimoine'!E304</f>
        <v>0</v>
      </c>
      <c r="H299" s="242">
        <f>'Saisie Patrimoine'!F304</f>
        <v>0</v>
      </c>
      <c r="J299" s="242">
        <f>IF(E299=0,0,INDEX('Liste Classe d''actifs'!$A$8:$A$37,MATCH(E299,'Liste Classe d''actifs'!$B$8:$B$37,0)))</f>
        <v>0</v>
      </c>
      <c r="K299" s="242" t="str">
        <f>IF(A299="","",IF(ISERROR(VLOOKUP(B299,'Liste Banque-Enveloppe'!A:D,2,FALSE)),0,VLOOKUP(B299,'Liste Banque-Enveloppe'!A:D,2,FALSE)))</f>
        <v/>
      </c>
      <c r="L299" s="242" t="str">
        <f t="shared" si="62"/>
        <v>00</v>
      </c>
      <c r="M299" s="242">
        <f t="shared" si="63"/>
        <v>0</v>
      </c>
      <c r="N299" s="242">
        <f t="shared" si="64"/>
        <v>0</v>
      </c>
      <c r="O299" s="242">
        <f t="shared" si="65"/>
        <v>0</v>
      </c>
      <c r="P299" s="242">
        <f t="shared" si="66"/>
        <v>0</v>
      </c>
      <c r="R299" s="242" t="str">
        <f t="shared" si="67"/>
        <v>Les autres classes d'actifs</v>
      </c>
      <c r="S299" s="242" t="str">
        <f t="shared" si="68"/>
        <v>Les autres banques</v>
      </c>
    </row>
    <row r="300" spans="2:19">
      <c r="B300" s="242">
        <f>'Saisie Patrimoine'!B305</f>
        <v>0</v>
      </c>
      <c r="C300" s="242">
        <f t="shared" si="60"/>
        <v>0</v>
      </c>
      <c r="D300" s="242">
        <f t="shared" si="61"/>
        <v>0</v>
      </c>
      <c r="E300" s="242">
        <f>'Saisie Patrimoine'!C305</f>
        <v>0</v>
      </c>
      <c r="G300" s="242">
        <f>'Saisie Patrimoine'!E305</f>
        <v>0</v>
      </c>
      <c r="H300" s="242">
        <f>'Saisie Patrimoine'!F305</f>
        <v>0</v>
      </c>
      <c r="J300" s="242">
        <f>IF(E300=0,0,INDEX('Liste Classe d''actifs'!$A$8:$A$37,MATCH(E300,'Liste Classe d''actifs'!$B$8:$B$37,0)))</f>
        <v>0</v>
      </c>
      <c r="K300" s="242" t="str">
        <f>IF(A300="","",IF(ISERROR(VLOOKUP(B300,'Liste Banque-Enveloppe'!A:D,2,FALSE)),0,VLOOKUP(B300,'Liste Banque-Enveloppe'!A:D,2,FALSE)))</f>
        <v/>
      </c>
      <c r="L300" s="242" t="str">
        <f t="shared" si="62"/>
        <v>00</v>
      </c>
      <c r="M300" s="242">
        <f t="shared" si="63"/>
        <v>0</v>
      </c>
      <c r="N300" s="242">
        <f t="shared" si="64"/>
        <v>0</v>
      </c>
      <c r="O300" s="242">
        <f t="shared" si="65"/>
        <v>0</v>
      </c>
      <c r="P300" s="242">
        <f t="shared" si="66"/>
        <v>0</v>
      </c>
      <c r="R300" s="242" t="str">
        <f t="shared" si="67"/>
        <v>Les autres classes d'actifs</v>
      </c>
      <c r="S300" s="242" t="str">
        <f t="shared" si="68"/>
        <v>Les autres banques</v>
      </c>
    </row>
    <row r="301" spans="2:19">
      <c r="B301" s="242">
        <f>'Saisie Patrimoine'!B306</f>
        <v>0</v>
      </c>
      <c r="C301" s="242">
        <f t="shared" si="60"/>
        <v>0</v>
      </c>
      <c r="D301" s="242">
        <f t="shared" si="61"/>
        <v>0</v>
      </c>
      <c r="E301" s="242">
        <f>'Saisie Patrimoine'!C306</f>
        <v>0</v>
      </c>
      <c r="G301" s="242">
        <f>'Saisie Patrimoine'!E306</f>
        <v>0</v>
      </c>
      <c r="H301" s="242">
        <f>'Saisie Patrimoine'!F306</f>
        <v>0</v>
      </c>
      <c r="J301" s="242">
        <f>IF(E301=0,0,INDEX('Liste Classe d''actifs'!$A$8:$A$37,MATCH(E301,'Liste Classe d''actifs'!$B$8:$B$37,0)))</f>
        <v>0</v>
      </c>
      <c r="K301" s="242" t="str">
        <f>IF(A301="","",IF(ISERROR(VLOOKUP(B301,'Liste Banque-Enveloppe'!A:D,2,FALSE)),0,VLOOKUP(B301,'Liste Banque-Enveloppe'!A:D,2,FALSE)))</f>
        <v/>
      </c>
      <c r="L301" s="242" t="str">
        <f t="shared" si="62"/>
        <v>00</v>
      </c>
      <c r="M301" s="242">
        <f t="shared" si="63"/>
        <v>0</v>
      </c>
      <c r="N301" s="242">
        <f t="shared" si="64"/>
        <v>0</v>
      </c>
      <c r="O301" s="242">
        <f t="shared" si="65"/>
        <v>0</v>
      </c>
      <c r="P301" s="242">
        <f t="shared" si="66"/>
        <v>0</v>
      </c>
      <c r="R301" s="242" t="str">
        <f t="shared" si="67"/>
        <v>Les autres classes d'actifs</v>
      </c>
      <c r="S301" s="242" t="str">
        <f t="shared" si="68"/>
        <v>Les autres banques</v>
      </c>
    </row>
    <row r="302" spans="2:19">
      <c r="B302" s="242">
        <f>'Saisie Patrimoine'!B307</f>
        <v>0</v>
      </c>
      <c r="C302" s="242">
        <f t="shared" si="60"/>
        <v>0</v>
      </c>
      <c r="D302" s="242">
        <f t="shared" si="61"/>
        <v>0</v>
      </c>
      <c r="E302" s="242">
        <f>'Saisie Patrimoine'!C307</f>
        <v>0</v>
      </c>
      <c r="G302" s="242">
        <f>'Saisie Patrimoine'!E307</f>
        <v>0</v>
      </c>
      <c r="H302" s="242">
        <f>'Saisie Patrimoine'!F307</f>
        <v>0</v>
      </c>
      <c r="J302" s="242">
        <f>IF(E302=0,0,INDEX('Liste Classe d''actifs'!$A$8:$A$37,MATCH(E302,'Liste Classe d''actifs'!$B$8:$B$37,0)))</f>
        <v>0</v>
      </c>
      <c r="K302" s="242" t="str">
        <f>IF(A302="","",IF(ISERROR(VLOOKUP(B302,'Liste Banque-Enveloppe'!A:D,2,FALSE)),0,VLOOKUP(B302,'Liste Banque-Enveloppe'!A:D,2,FALSE)))</f>
        <v/>
      </c>
      <c r="L302" s="242" t="str">
        <f t="shared" si="62"/>
        <v>00</v>
      </c>
      <c r="M302" s="242">
        <f t="shared" si="63"/>
        <v>0</v>
      </c>
      <c r="N302" s="242">
        <f t="shared" si="64"/>
        <v>0</v>
      </c>
      <c r="O302" s="242">
        <f t="shared" si="65"/>
        <v>0</v>
      </c>
      <c r="P302" s="242">
        <f t="shared" si="66"/>
        <v>0</v>
      </c>
      <c r="R302" s="242" t="str">
        <f t="shared" si="67"/>
        <v>Les autres classes d'actifs</v>
      </c>
      <c r="S302" s="242" t="str">
        <f t="shared" si="68"/>
        <v>Les autres banques</v>
      </c>
    </row>
    <row r="303" spans="2:19">
      <c r="B303" s="242">
        <f>'Saisie Patrimoine'!B308</f>
        <v>0</v>
      </c>
      <c r="C303" s="242">
        <f t="shared" si="60"/>
        <v>0</v>
      </c>
      <c r="D303" s="242">
        <f t="shared" si="61"/>
        <v>0</v>
      </c>
      <c r="E303" s="242">
        <f>'Saisie Patrimoine'!C308</f>
        <v>0</v>
      </c>
      <c r="G303" s="242">
        <f>'Saisie Patrimoine'!E308</f>
        <v>0</v>
      </c>
      <c r="H303" s="242">
        <f>'Saisie Patrimoine'!F308</f>
        <v>0</v>
      </c>
      <c r="J303" s="242">
        <f>IF(E303=0,0,INDEX('Liste Classe d''actifs'!$A$8:$A$37,MATCH(E303,'Liste Classe d''actifs'!$B$8:$B$37,0)))</f>
        <v>0</v>
      </c>
      <c r="K303" s="242" t="str">
        <f>IF(A303="","",IF(ISERROR(VLOOKUP(B303,'Liste Banque-Enveloppe'!A:D,2,FALSE)),0,VLOOKUP(B303,'Liste Banque-Enveloppe'!A:D,2,FALSE)))</f>
        <v/>
      </c>
      <c r="L303" s="242" t="str">
        <f t="shared" si="62"/>
        <v>00</v>
      </c>
      <c r="M303" s="242">
        <f t="shared" si="63"/>
        <v>0</v>
      </c>
      <c r="N303" s="242">
        <f t="shared" si="64"/>
        <v>0</v>
      </c>
      <c r="O303" s="242">
        <f t="shared" si="65"/>
        <v>0</v>
      </c>
      <c r="P303" s="242">
        <f t="shared" si="66"/>
        <v>0</v>
      </c>
      <c r="R303" s="242" t="str">
        <f t="shared" si="67"/>
        <v>Les autres classes d'actifs</v>
      </c>
      <c r="S303" s="242" t="str">
        <f t="shared" si="68"/>
        <v>Les autres banques</v>
      </c>
    </row>
    <row r="304" spans="2:19">
      <c r="B304" s="242">
        <f>'Saisie Patrimoine'!B309</f>
        <v>0</v>
      </c>
      <c r="C304" s="242">
        <f t="shared" si="60"/>
        <v>0</v>
      </c>
      <c r="D304" s="242">
        <f t="shared" si="61"/>
        <v>0</v>
      </c>
      <c r="E304" s="242">
        <f>'Saisie Patrimoine'!C309</f>
        <v>0</v>
      </c>
      <c r="G304" s="242">
        <f>'Saisie Patrimoine'!E309</f>
        <v>0</v>
      </c>
      <c r="H304" s="242">
        <f>'Saisie Patrimoine'!F309</f>
        <v>0</v>
      </c>
      <c r="J304" s="242">
        <f>IF(E304=0,0,INDEX('Liste Classe d''actifs'!$A$8:$A$37,MATCH(E304,'Liste Classe d''actifs'!$B$8:$B$37,0)))</f>
        <v>0</v>
      </c>
      <c r="K304" s="242" t="str">
        <f>IF(A304="","",IF(ISERROR(VLOOKUP(B304,'Liste Banque-Enveloppe'!A:D,2,FALSE)),0,VLOOKUP(B304,'Liste Banque-Enveloppe'!A:D,2,FALSE)))</f>
        <v/>
      </c>
      <c r="L304" s="242" t="str">
        <f t="shared" si="62"/>
        <v>00</v>
      </c>
      <c r="M304" s="242">
        <f t="shared" si="63"/>
        <v>0</v>
      </c>
      <c r="N304" s="242">
        <f t="shared" si="64"/>
        <v>0</v>
      </c>
      <c r="O304" s="242">
        <f t="shared" si="65"/>
        <v>0</v>
      </c>
      <c r="P304" s="242">
        <f t="shared" si="66"/>
        <v>0</v>
      </c>
      <c r="R304" s="242" t="str">
        <f t="shared" si="67"/>
        <v>Les autres classes d'actifs</v>
      </c>
      <c r="S304" s="242" t="str">
        <f t="shared" si="68"/>
        <v>Les autres banques</v>
      </c>
    </row>
    <row r="305" spans="2:19">
      <c r="B305" s="242">
        <f>'Saisie Patrimoine'!B310</f>
        <v>0</v>
      </c>
      <c r="C305" s="242">
        <f t="shared" si="60"/>
        <v>0</v>
      </c>
      <c r="D305" s="242">
        <f t="shared" si="61"/>
        <v>0</v>
      </c>
      <c r="E305" s="242">
        <f>'Saisie Patrimoine'!C310</f>
        <v>0</v>
      </c>
      <c r="G305" s="242">
        <f>'Saisie Patrimoine'!E310</f>
        <v>0</v>
      </c>
      <c r="H305" s="242">
        <f>'Saisie Patrimoine'!F310</f>
        <v>0</v>
      </c>
      <c r="J305" s="242">
        <f>IF(E305=0,0,INDEX('Liste Classe d''actifs'!$A$8:$A$37,MATCH(E305,'Liste Classe d''actifs'!$B$8:$B$37,0)))</f>
        <v>0</v>
      </c>
      <c r="K305" s="242" t="str">
        <f>IF(A305="","",IF(ISERROR(VLOOKUP(B305,'Liste Banque-Enveloppe'!A:D,2,FALSE)),0,VLOOKUP(B305,'Liste Banque-Enveloppe'!A:D,2,FALSE)))</f>
        <v/>
      </c>
      <c r="L305" s="242" t="str">
        <f t="shared" si="62"/>
        <v>00</v>
      </c>
      <c r="M305" s="242">
        <f t="shared" si="63"/>
        <v>0</v>
      </c>
      <c r="N305" s="242">
        <f t="shared" si="64"/>
        <v>0</v>
      </c>
      <c r="O305" s="242">
        <f t="shared" si="65"/>
        <v>0</v>
      </c>
      <c r="P305" s="242">
        <f t="shared" si="66"/>
        <v>0</v>
      </c>
      <c r="R305" s="242" t="str">
        <f t="shared" si="67"/>
        <v>Les autres classes d'actifs</v>
      </c>
      <c r="S305" s="242" t="str">
        <f t="shared" si="68"/>
        <v>Les autres banques</v>
      </c>
    </row>
    <row r="306" spans="2:19">
      <c r="B306" s="242">
        <f>'Saisie Patrimoine'!B311</f>
        <v>0</v>
      </c>
      <c r="C306" s="242">
        <f t="shared" si="60"/>
        <v>0</v>
      </c>
      <c r="D306" s="242">
        <f t="shared" si="61"/>
        <v>0</v>
      </c>
      <c r="E306" s="242">
        <f>'Saisie Patrimoine'!C311</f>
        <v>0</v>
      </c>
      <c r="G306" s="242">
        <f>'Saisie Patrimoine'!E311</f>
        <v>0</v>
      </c>
      <c r="H306" s="242">
        <f>'Saisie Patrimoine'!F311</f>
        <v>0</v>
      </c>
      <c r="J306" s="242">
        <f>IF(E306=0,0,INDEX('Liste Classe d''actifs'!$A$8:$A$37,MATCH(E306,'Liste Classe d''actifs'!$B$8:$B$37,0)))</f>
        <v>0</v>
      </c>
      <c r="K306" s="242" t="str">
        <f>IF(A306="","",IF(ISERROR(VLOOKUP(B306,'Liste Banque-Enveloppe'!A:D,2,FALSE)),0,VLOOKUP(B306,'Liste Banque-Enveloppe'!A:D,2,FALSE)))</f>
        <v/>
      </c>
      <c r="L306" s="242" t="str">
        <f t="shared" si="62"/>
        <v>00</v>
      </c>
      <c r="M306" s="242">
        <f t="shared" si="63"/>
        <v>0</v>
      </c>
      <c r="N306" s="242">
        <f t="shared" si="64"/>
        <v>0</v>
      </c>
      <c r="O306" s="242">
        <f t="shared" si="65"/>
        <v>0</v>
      </c>
      <c r="P306" s="242">
        <f t="shared" si="66"/>
        <v>0</v>
      </c>
      <c r="R306" s="242" t="str">
        <f t="shared" si="67"/>
        <v>Les autres classes d'actifs</v>
      </c>
      <c r="S306" s="242" t="str">
        <f t="shared" si="68"/>
        <v>Les autres banques</v>
      </c>
    </row>
    <row r="307" spans="2:19">
      <c r="B307" s="242">
        <f>'Saisie Patrimoine'!B312</f>
        <v>0</v>
      </c>
      <c r="C307" s="242">
        <f t="shared" si="60"/>
        <v>0</v>
      </c>
      <c r="D307" s="242">
        <f t="shared" si="61"/>
        <v>0</v>
      </c>
      <c r="E307" s="242">
        <f>'Saisie Patrimoine'!C312</f>
        <v>0</v>
      </c>
      <c r="G307" s="242">
        <f>'Saisie Patrimoine'!E312</f>
        <v>0</v>
      </c>
      <c r="H307" s="242">
        <f>'Saisie Patrimoine'!F312</f>
        <v>0</v>
      </c>
      <c r="J307" s="242">
        <f>IF(E307=0,0,INDEX('Liste Classe d''actifs'!$A$8:$A$37,MATCH(E307,'Liste Classe d''actifs'!$B$8:$B$37,0)))</f>
        <v>0</v>
      </c>
      <c r="K307" s="242" t="str">
        <f>IF(A307="","",IF(ISERROR(VLOOKUP(B307,'Liste Banque-Enveloppe'!A:D,2,FALSE)),0,VLOOKUP(B307,'Liste Banque-Enveloppe'!A:D,2,FALSE)))</f>
        <v/>
      </c>
      <c r="L307" s="242" t="str">
        <f t="shared" si="62"/>
        <v>00</v>
      </c>
      <c r="M307" s="242">
        <f t="shared" si="63"/>
        <v>0</v>
      </c>
      <c r="N307" s="242">
        <f t="shared" si="64"/>
        <v>0</v>
      </c>
      <c r="O307" s="242">
        <f t="shared" si="65"/>
        <v>0</v>
      </c>
      <c r="P307" s="242">
        <f t="shared" si="66"/>
        <v>0</v>
      </c>
      <c r="R307" s="242" t="str">
        <f t="shared" si="67"/>
        <v>Les autres classes d'actifs</v>
      </c>
      <c r="S307" s="242" t="str">
        <f t="shared" si="68"/>
        <v>Les autres banques</v>
      </c>
    </row>
    <row r="308" spans="2:19">
      <c r="B308" s="242">
        <f>'Saisie Patrimoine'!B313</f>
        <v>0</v>
      </c>
      <c r="C308" s="242">
        <f t="shared" si="60"/>
        <v>0</v>
      </c>
      <c r="D308" s="242">
        <f t="shared" si="61"/>
        <v>0</v>
      </c>
      <c r="E308" s="242">
        <f>'Saisie Patrimoine'!C313</f>
        <v>0</v>
      </c>
      <c r="G308" s="242">
        <f>'Saisie Patrimoine'!E313</f>
        <v>0</v>
      </c>
      <c r="H308" s="242">
        <f>'Saisie Patrimoine'!F313</f>
        <v>0</v>
      </c>
      <c r="J308" s="242">
        <f>IF(E308=0,0,INDEX('Liste Classe d''actifs'!$A$8:$A$37,MATCH(E308,'Liste Classe d''actifs'!$B$8:$B$37,0)))</f>
        <v>0</v>
      </c>
      <c r="K308" s="242" t="str">
        <f>IF(A308="","",IF(ISERROR(VLOOKUP(B308,'Liste Banque-Enveloppe'!A:D,2,FALSE)),0,VLOOKUP(B308,'Liste Banque-Enveloppe'!A:D,2,FALSE)))</f>
        <v/>
      </c>
      <c r="L308" s="242" t="str">
        <f t="shared" si="62"/>
        <v>00</v>
      </c>
      <c r="M308" s="242">
        <f t="shared" si="63"/>
        <v>0</v>
      </c>
      <c r="N308" s="242">
        <f t="shared" si="64"/>
        <v>0</v>
      </c>
      <c r="O308" s="242">
        <f t="shared" si="65"/>
        <v>0</v>
      </c>
      <c r="P308" s="242">
        <f t="shared" si="66"/>
        <v>0</v>
      </c>
      <c r="R308" s="242" t="str">
        <f t="shared" si="67"/>
        <v>Les autres classes d'actifs</v>
      </c>
      <c r="S308" s="242" t="str">
        <f t="shared" si="68"/>
        <v>Les autres banques</v>
      </c>
    </row>
    <row r="309" spans="2:19">
      <c r="B309" s="242">
        <f>'Saisie Patrimoine'!B314</f>
        <v>0</v>
      </c>
      <c r="C309" s="242">
        <f t="shared" si="60"/>
        <v>0</v>
      </c>
      <c r="D309" s="242">
        <f t="shared" si="61"/>
        <v>0</v>
      </c>
      <c r="E309" s="242">
        <f>'Saisie Patrimoine'!C314</f>
        <v>0</v>
      </c>
      <c r="G309" s="242">
        <f>'Saisie Patrimoine'!E314</f>
        <v>0</v>
      </c>
      <c r="H309" s="242">
        <f>'Saisie Patrimoine'!F314</f>
        <v>0</v>
      </c>
      <c r="J309" s="242">
        <f>IF(E309=0,0,INDEX('Liste Classe d''actifs'!$A$8:$A$37,MATCH(E309,'Liste Classe d''actifs'!$B$8:$B$37,0)))</f>
        <v>0</v>
      </c>
      <c r="K309" s="242" t="str">
        <f>IF(A309="","",IF(ISERROR(VLOOKUP(B309,'Liste Banque-Enveloppe'!A:D,2,FALSE)),0,VLOOKUP(B309,'Liste Banque-Enveloppe'!A:D,2,FALSE)))</f>
        <v/>
      </c>
      <c r="L309" s="242" t="str">
        <f t="shared" si="62"/>
        <v>00</v>
      </c>
      <c r="M309" s="242">
        <f t="shared" si="63"/>
        <v>0</v>
      </c>
      <c r="N309" s="242">
        <f t="shared" si="64"/>
        <v>0</v>
      </c>
      <c r="O309" s="242">
        <f t="shared" si="65"/>
        <v>0</v>
      </c>
      <c r="P309" s="242">
        <f t="shared" si="66"/>
        <v>0</v>
      </c>
      <c r="R309" s="242" t="str">
        <f t="shared" si="67"/>
        <v>Les autres classes d'actifs</v>
      </c>
      <c r="S309" s="242" t="str">
        <f t="shared" si="68"/>
        <v>Les autres banques</v>
      </c>
    </row>
    <row r="310" spans="2:19">
      <c r="B310" s="242">
        <f>'Saisie Patrimoine'!B315</f>
        <v>0</v>
      </c>
      <c r="C310" s="242">
        <f t="shared" si="60"/>
        <v>0</v>
      </c>
      <c r="D310" s="242">
        <f t="shared" si="61"/>
        <v>0</v>
      </c>
      <c r="E310" s="242">
        <f>'Saisie Patrimoine'!C315</f>
        <v>0</v>
      </c>
      <c r="G310" s="242">
        <f>'Saisie Patrimoine'!E315</f>
        <v>0</v>
      </c>
      <c r="H310" s="242">
        <f>'Saisie Patrimoine'!F315</f>
        <v>0</v>
      </c>
      <c r="J310" s="242">
        <f>IF(E310=0,0,INDEX('Liste Classe d''actifs'!$A$8:$A$37,MATCH(E310,'Liste Classe d''actifs'!$B$8:$B$37,0)))</f>
        <v>0</v>
      </c>
      <c r="K310" s="242" t="str">
        <f>IF(A310="","",IF(ISERROR(VLOOKUP(B310,'Liste Banque-Enveloppe'!A:D,2,FALSE)),0,VLOOKUP(B310,'Liste Banque-Enveloppe'!A:D,2,FALSE)))</f>
        <v/>
      </c>
      <c r="L310" s="242" t="str">
        <f t="shared" si="62"/>
        <v>00</v>
      </c>
      <c r="M310" s="242">
        <f t="shared" si="63"/>
        <v>0</v>
      </c>
      <c r="N310" s="242">
        <f t="shared" si="64"/>
        <v>0</v>
      </c>
      <c r="O310" s="242">
        <f t="shared" si="65"/>
        <v>0</v>
      </c>
      <c r="P310" s="242">
        <f t="shared" si="66"/>
        <v>0</v>
      </c>
      <c r="R310" s="242" t="str">
        <f t="shared" si="67"/>
        <v>Les autres classes d'actifs</v>
      </c>
      <c r="S310" s="242" t="str">
        <f t="shared" si="68"/>
        <v>Les autres banques</v>
      </c>
    </row>
    <row r="311" spans="2:19">
      <c r="B311" s="242">
        <f>'Saisie Patrimoine'!B316</f>
        <v>0</v>
      </c>
      <c r="C311" s="242">
        <f t="shared" si="60"/>
        <v>0</v>
      </c>
      <c r="D311" s="242">
        <f t="shared" si="61"/>
        <v>0</v>
      </c>
      <c r="E311" s="242">
        <f>'Saisie Patrimoine'!C316</f>
        <v>0</v>
      </c>
      <c r="G311" s="242">
        <f>'Saisie Patrimoine'!E316</f>
        <v>0</v>
      </c>
      <c r="H311" s="242">
        <f>'Saisie Patrimoine'!F316</f>
        <v>0</v>
      </c>
      <c r="J311" s="242">
        <f>IF(E311=0,0,INDEX('Liste Classe d''actifs'!$A$8:$A$37,MATCH(E311,'Liste Classe d''actifs'!$B$8:$B$37,0)))</f>
        <v>0</v>
      </c>
      <c r="K311" s="242" t="str">
        <f>IF(A311="","",IF(ISERROR(VLOOKUP(B311,'Liste Banque-Enveloppe'!A:D,2,FALSE)),0,VLOOKUP(B311,'Liste Banque-Enveloppe'!A:D,2,FALSE)))</f>
        <v/>
      </c>
      <c r="L311" s="242" t="str">
        <f t="shared" si="62"/>
        <v>00</v>
      </c>
      <c r="M311" s="242">
        <f t="shared" si="63"/>
        <v>0</v>
      </c>
      <c r="N311" s="242">
        <f t="shared" si="64"/>
        <v>0</v>
      </c>
      <c r="O311" s="242">
        <f t="shared" si="65"/>
        <v>0</v>
      </c>
      <c r="P311" s="242">
        <f t="shared" si="66"/>
        <v>0</v>
      </c>
      <c r="R311" s="242" t="str">
        <f t="shared" si="67"/>
        <v>Les autres classes d'actifs</v>
      </c>
      <c r="S311" s="242" t="str">
        <f t="shared" si="68"/>
        <v>Les autres banques</v>
      </c>
    </row>
    <row r="312" spans="2:19">
      <c r="B312" s="242">
        <f>'Saisie Patrimoine'!B317</f>
        <v>0</v>
      </c>
      <c r="C312" s="242">
        <f t="shared" si="60"/>
        <v>0</v>
      </c>
      <c r="D312" s="242">
        <f t="shared" si="61"/>
        <v>0</v>
      </c>
      <c r="E312" s="242">
        <f>'Saisie Patrimoine'!C317</f>
        <v>0</v>
      </c>
      <c r="G312" s="242">
        <f>'Saisie Patrimoine'!E317</f>
        <v>0</v>
      </c>
      <c r="H312" s="242">
        <f>'Saisie Patrimoine'!F317</f>
        <v>0</v>
      </c>
      <c r="J312" s="242">
        <f>IF(E312=0,0,INDEX('Liste Classe d''actifs'!$A$8:$A$37,MATCH(E312,'Liste Classe d''actifs'!$B$8:$B$37,0)))</f>
        <v>0</v>
      </c>
      <c r="K312" s="242" t="str">
        <f>IF(A312="","",IF(ISERROR(VLOOKUP(B312,'Liste Banque-Enveloppe'!A:D,2,FALSE)),0,VLOOKUP(B312,'Liste Banque-Enveloppe'!A:D,2,FALSE)))</f>
        <v/>
      </c>
      <c r="L312" s="242" t="str">
        <f t="shared" si="62"/>
        <v>00</v>
      </c>
      <c r="M312" s="242">
        <f t="shared" si="63"/>
        <v>0</v>
      </c>
      <c r="N312" s="242">
        <f t="shared" si="64"/>
        <v>0</v>
      </c>
      <c r="O312" s="242">
        <f t="shared" si="65"/>
        <v>0</v>
      </c>
      <c r="P312" s="242">
        <f t="shared" si="66"/>
        <v>0</v>
      </c>
      <c r="R312" s="242" t="str">
        <f t="shared" si="67"/>
        <v>Les autres classes d'actifs</v>
      </c>
      <c r="S312" s="242" t="str">
        <f t="shared" si="68"/>
        <v>Les autres banques</v>
      </c>
    </row>
    <row r="313" spans="2:19">
      <c r="B313" s="242">
        <f>'Saisie Patrimoine'!B318</f>
        <v>0</v>
      </c>
      <c r="C313" s="242">
        <f t="shared" si="60"/>
        <v>0</v>
      </c>
      <c r="D313" s="242">
        <f t="shared" si="61"/>
        <v>0</v>
      </c>
      <c r="E313" s="242">
        <f>'Saisie Patrimoine'!C318</f>
        <v>0</v>
      </c>
      <c r="G313" s="242">
        <f>'Saisie Patrimoine'!E318</f>
        <v>0</v>
      </c>
      <c r="H313" s="242">
        <f>'Saisie Patrimoine'!F318</f>
        <v>0</v>
      </c>
      <c r="J313" s="242">
        <f>IF(E313=0,0,INDEX('Liste Classe d''actifs'!$A$8:$A$37,MATCH(E313,'Liste Classe d''actifs'!$B$8:$B$37,0)))</f>
        <v>0</v>
      </c>
      <c r="K313" s="242" t="str">
        <f>IF(A313="","",IF(ISERROR(VLOOKUP(B313,'Liste Banque-Enveloppe'!A:D,2,FALSE)),0,VLOOKUP(B313,'Liste Banque-Enveloppe'!A:D,2,FALSE)))</f>
        <v/>
      </c>
      <c r="L313" s="242" t="str">
        <f t="shared" si="62"/>
        <v>00</v>
      </c>
      <c r="M313" s="242">
        <f t="shared" si="63"/>
        <v>0</v>
      </c>
      <c r="N313" s="242">
        <f t="shared" si="64"/>
        <v>0</v>
      </c>
      <c r="O313" s="242">
        <f t="shared" si="65"/>
        <v>0</v>
      </c>
      <c r="P313" s="242">
        <f t="shared" si="66"/>
        <v>0</v>
      </c>
      <c r="R313" s="242" t="str">
        <f t="shared" si="67"/>
        <v>Les autres classes d'actifs</v>
      </c>
      <c r="S313" s="242" t="str">
        <f t="shared" si="68"/>
        <v>Les autres banques</v>
      </c>
    </row>
    <row r="314" spans="2:19">
      <c r="B314" s="242">
        <f>'Saisie Patrimoine'!B319</f>
        <v>0</v>
      </c>
      <c r="C314" s="242">
        <f t="shared" si="60"/>
        <v>0</v>
      </c>
      <c r="D314" s="242">
        <f t="shared" si="61"/>
        <v>0</v>
      </c>
      <c r="E314" s="242">
        <f>'Saisie Patrimoine'!C319</f>
        <v>0</v>
      </c>
      <c r="G314" s="242">
        <f>'Saisie Patrimoine'!E319</f>
        <v>0</v>
      </c>
      <c r="H314" s="242">
        <f>'Saisie Patrimoine'!F319</f>
        <v>0</v>
      </c>
      <c r="J314" s="242">
        <f>IF(E314=0,0,INDEX('Liste Classe d''actifs'!$A$8:$A$37,MATCH(E314,'Liste Classe d''actifs'!$B$8:$B$37,0)))</f>
        <v>0</v>
      </c>
      <c r="K314" s="242" t="str">
        <f>IF(A314="","",IF(ISERROR(VLOOKUP(B314,'Liste Banque-Enveloppe'!A:D,2,FALSE)),0,VLOOKUP(B314,'Liste Banque-Enveloppe'!A:D,2,FALSE)))</f>
        <v/>
      </c>
      <c r="L314" s="242" t="str">
        <f t="shared" si="62"/>
        <v>00</v>
      </c>
      <c r="M314" s="242">
        <f t="shared" si="63"/>
        <v>0</v>
      </c>
      <c r="N314" s="242">
        <f t="shared" si="64"/>
        <v>0</v>
      </c>
      <c r="O314" s="242">
        <f t="shared" si="65"/>
        <v>0</v>
      </c>
      <c r="P314" s="242">
        <f t="shared" si="66"/>
        <v>0</v>
      </c>
      <c r="R314" s="242" t="str">
        <f t="shared" si="67"/>
        <v>Les autres classes d'actifs</v>
      </c>
      <c r="S314" s="242" t="str">
        <f t="shared" si="68"/>
        <v>Les autres banques</v>
      </c>
    </row>
    <row r="315" spans="2:19">
      <c r="B315" s="242">
        <f>'Saisie Patrimoine'!B320</f>
        <v>0</v>
      </c>
      <c r="C315" s="242">
        <f t="shared" si="60"/>
        <v>0</v>
      </c>
      <c r="D315" s="242">
        <f t="shared" si="61"/>
        <v>0</v>
      </c>
      <c r="E315" s="242">
        <f>'Saisie Patrimoine'!C320</f>
        <v>0</v>
      </c>
      <c r="G315" s="242">
        <f>'Saisie Patrimoine'!E320</f>
        <v>0</v>
      </c>
      <c r="H315" s="242">
        <f>'Saisie Patrimoine'!F320</f>
        <v>0</v>
      </c>
      <c r="J315" s="242">
        <f>IF(E315=0,0,INDEX('Liste Classe d''actifs'!$A$8:$A$37,MATCH(E315,'Liste Classe d''actifs'!$B$8:$B$37,0)))</f>
        <v>0</v>
      </c>
      <c r="K315" s="242" t="str">
        <f>IF(A315="","",IF(ISERROR(VLOOKUP(B315,'Liste Banque-Enveloppe'!A:D,2,FALSE)),0,VLOOKUP(B315,'Liste Banque-Enveloppe'!A:D,2,FALSE)))</f>
        <v/>
      </c>
      <c r="L315" s="242" t="str">
        <f t="shared" si="62"/>
        <v>00</v>
      </c>
      <c r="M315" s="242">
        <f t="shared" si="63"/>
        <v>0</v>
      </c>
      <c r="N315" s="242">
        <f t="shared" si="64"/>
        <v>0</v>
      </c>
      <c r="O315" s="242">
        <f t="shared" si="65"/>
        <v>0</v>
      </c>
      <c r="P315" s="242">
        <f t="shared" si="66"/>
        <v>0</v>
      </c>
      <c r="R315" s="242" t="str">
        <f t="shared" si="67"/>
        <v>Les autres classes d'actifs</v>
      </c>
      <c r="S315" s="242" t="str">
        <f t="shared" si="68"/>
        <v>Les autres banques</v>
      </c>
    </row>
    <row r="316" spans="2:19">
      <c r="B316" s="242">
        <f>'Saisie Patrimoine'!B321</f>
        <v>0</v>
      </c>
      <c r="C316" s="242">
        <f t="shared" si="60"/>
        <v>0</v>
      </c>
      <c r="D316" s="242">
        <f t="shared" si="61"/>
        <v>0</v>
      </c>
      <c r="E316" s="242">
        <f>'Saisie Patrimoine'!C321</f>
        <v>0</v>
      </c>
      <c r="G316" s="242">
        <f>'Saisie Patrimoine'!E321</f>
        <v>0</v>
      </c>
      <c r="H316" s="242">
        <f>'Saisie Patrimoine'!F321</f>
        <v>0</v>
      </c>
      <c r="J316" s="242">
        <f>IF(E316=0,0,INDEX('Liste Classe d''actifs'!$A$8:$A$37,MATCH(E316,'Liste Classe d''actifs'!$B$8:$B$37,0)))</f>
        <v>0</v>
      </c>
      <c r="K316" s="242" t="str">
        <f>IF(A316="","",IF(ISERROR(VLOOKUP(B316,'Liste Banque-Enveloppe'!A:D,2,FALSE)),0,VLOOKUP(B316,'Liste Banque-Enveloppe'!A:D,2,FALSE)))</f>
        <v/>
      </c>
      <c r="L316" s="242" t="str">
        <f t="shared" si="62"/>
        <v>00</v>
      </c>
      <c r="M316" s="242">
        <f t="shared" si="63"/>
        <v>0</v>
      </c>
      <c r="N316" s="242">
        <f t="shared" si="64"/>
        <v>0</v>
      </c>
      <c r="O316" s="242">
        <f t="shared" si="65"/>
        <v>0</v>
      </c>
      <c r="P316" s="242">
        <f t="shared" si="66"/>
        <v>0</v>
      </c>
      <c r="R316" s="242" t="str">
        <f t="shared" si="67"/>
        <v>Les autres classes d'actifs</v>
      </c>
      <c r="S316" s="242" t="str">
        <f t="shared" si="68"/>
        <v>Les autres banques</v>
      </c>
    </row>
    <row r="317" spans="2:19">
      <c r="B317" s="242">
        <f>'Saisie Patrimoine'!B322</f>
        <v>0</v>
      </c>
      <c r="C317" s="242">
        <f t="shared" si="60"/>
        <v>0</v>
      </c>
      <c r="D317" s="242">
        <f t="shared" si="61"/>
        <v>0</v>
      </c>
      <c r="E317" s="242">
        <f>'Saisie Patrimoine'!C322</f>
        <v>0</v>
      </c>
      <c r="G317" s="242">
        <f>'Saisie Patrimoine'!E322</f>
        <v>0</v>
      </c>
      <c r="H317" s="242">
        <f>'Saisie Patrimoine'!F322</f>
        <v>0</v>
      </c>
      <c r="J317" s="242">
        <f>IF(E317=0,0,INDEX('Liste Classe d''actifs'!$A$8:$A$37,MATCH(E317,'Liste Classe d''actifs'!$B$8:$B$37,0)))</f>
        <v>0</v>
      </c>
      <c r="K317" s="242" t="str">
        <f>IF(A317="","",IF(ISERROR(VLOOKUP(B317,'Liste Banque-Enveloppe'!A:D,2,FALSE)),0,VLOOKUP(B317,'Liste Banque-Enveloppe'!A:D,2,FALSE)))</f>
        <v/>
      </c>
      <c r="L317" s="242" t="str">
        <f t="shared" si="62"/>
        <v>00</v>
      </c>
      <c r="M317" s="242">
        <f t="shared" si="63"/>
        <v>0</v>
      </c>
      <c r="N317" s="242">
        <f t="shared" si="64"/>
        <v>0</v>
      </c>
      <c r="O317" s="242">
        <f t="shared" si="65"/>
        <v>0</v>
      </c>
      <c r="P317" s="242">
        <f t="shared" si="66"/>
        <v>0</v>
      </c>
      <c r="R317" s="242" t="str">
        <f t="shared" si="67"/>
        <v>Les autres classes d'actifs</v>
      </c>
      <c r="S317" s="242" t="str">
        <f t="shared" si="68"/>
        <v>Les autres banques</v>
      </c>
    </row>
    <row r="318" spans="2:19">
      <c r="B318" s="242">
        <f>'Saisie Patrimoine'!B323</f>
        <v>0</v>
      </c>
      <c r="C318" s="242">
        <f t="shared" si="60"/>
        <v>0</v>
      </c>
      <c r="D318" s="242">
        <f t="shared" si="61"/>
        <v>0</v>
      </c>
      <c r="E318" s="242">
        <f>'Saisie Patrimoine'!C323</f>
        <v>0</v>
      </c>
      <c r="G318" s="242">
        <f>'Saisie Patrimoine'!E323</f>
        <v>0</v>
      </c>
      <c r="H318" s="242">
        <f>'Saisie Patrimoine'!F323</f>
        <v>0</v>
      </c>
      <c r="J318" s="242">
        <f>IF(E318=0,0,INDEX('Liste Classe d''actifs'!$A$8:$A$37,MATCH(E318,'Liste Classe d''actifs'!$B$8:$B$37,0)))</f>
        <v>0</v>
      </c>
      <c r="K318" s="242" t="str">
        <f>IF(A318="","",IF(ISERROR(VLOOKUP(B318,'Liste Banque-Enveloppe'!A:D,2,FALSE)),0,VLOOKUP(B318,'Liste Banque-Enveloppe'!A:D,2,FALSE)))</f>
        <v/>
      </c>
      <c r="L318" s="242" t="str">
        <f t="shared" si="62"/>
        <v>00</v>
      </c>
      <c r="M318" s="242">
        <f t="shared" si="63"/>
        <v>0</v>
      </c>
      <c r="N318" s="242">
        <f t="shared" si="64"/>
        <v>0</v>
      </c>
      <c r="O318" s="242">
        <f t="shared" si="65"/>
        <v>0</v>
      </c>
      <c r="P318" s="242">
        <f t="shared" si="66"/>
        <v>0</v>
      </c>
      <c r="R318" s="242" t="str">
        <f t="shared" si="67"/>
        <v>Les autres classes d'actifs</v>
      </c>
      <c r="S318" s="242" t="str">
        <f t="shared" si="68"/>
        <v>Les autres banques</v>
      </c>
    </row>
    <row r="319" spans="2:19">
      <c r="B319" s="242">
        <f>'Saisie Patrimoine'!B324</f>
        <v>0</v>
      </c>
      <c r="C319" s="242">
        <f t="shared" si="60"/>
        <v>0</v>
      </c>
      <c r="D319" s="242">
        <f t="shared" si="61"/>
        <v>0</v>
      </c>
      <c r="E319" s="242">
        <f>'Saisie Patrimoine'!C324</f>
        <v>0</v>
      </c>
      <c r="G319" s="242">
        <f>'Saisie Patrimoine'!E324</f>
        <v>0</v>
      </c>
      <c r="H319" s="242">
        <f>'Saisie Patrimoine'!F324</f>
        <v>0</v>
      </c>
      <c r="J319" s="242">
        <f>IF(E319=0,0,INDEX('Liste Classe d''actifs'!$A$8:$A$37,MATCH(E319,'Liste Classe d''actifs'!$B$8:$B$37,0)))</f>
        <v>0</v>
      </c>
      <c r="K319" s="242" t="str">
        <f>IF(A319="","",IF(ISERROR(VLOOKUP(B319,'Liste Banque-Enveloppe'!A:D,2,FALSE)),0,VLOOKUP(B319,'Liste Banque-Enveloppe'!A:D,2,FALSE)))</f>
        <v/>
      </c>
      <c r="L319" s="242" t="str">
        <f t="shared" si="62"/>
        <v>00</v>
      </c>
      <c r="M319" s="242">
        <f t="shared" si="63"/>
        <v>0</v>
      </c>
      <c r="N319" s="242">
        <f t="shared" si="64"/>
        <v>0</v>
      </c>
      <c r="O319" s="242">
        <f t="shared" si="65"/>
        <v>0</v>
      </c>
      <c r="P319" s="242">
        <f t="shared" si="66"/>
        <v>0</v>
      </c>
      <c r="R319" s="242" t="str">
        <f t="shared" si="67"/>
        <v>Les autres classes d'actifs</v>
      </c>
      <c r="S319" s="242" t="str">
        <f t="shared" si="68"/>
        <v>Les autres banques</v>
      </c>
    </row>
    <row r="320" spans="2:19">
      <c r="B320" s="242">
        <f>'Saisie Patrimoine'!B325</f>
        <v>0</v>
      </c>
      <c r="C320" s="242">
        <f t="shared" si="60"/>
        <v>0</v>
      </c>
      <c r="D320" s="242">
        <f t="shared" si="61"/>
        <v>0</v>
      </c>
      <c r="E320" s="242">
        <f>'Saisie Patrimoine'!C325</f>
        <v>0</v>
      </c>
      <c r="G320" s="242">
        <f>'Saisie Patrimoine'!E325</f>
        <v>0</v>
      </c>
      <c r="H320" s="242">
        <f>'Saisie Patrimoine'!F325</f>
        <v>0</v>
      </c>
      <c r="J320" s="242">
        <f>IF(E320=0,0,INDEX('Liste Classe d''actifs'!$A$8:$A$37,MATCH(E320,'Liste Classe d''actifs'!$B$8:$B$37,0)))</f>
        <v>0</v>
      </c>
      <c r="K320" s="242" t="str">
        <f>IF(A320="","",IF(ISERROR(VLOOKUP(B320,'Liste Banque-Enveloppe'!A:D,2,FALSE)),0,VLOOKUP(B320,'Liste Banque-Enveloppe'!A:D,2,FALSE)))</f>
        <v/>
      </c>
      <c r="L320" s="242" t="str">
        <f t="shared" si="62"/>
        <v>00</v>
      </c>
      <c r="M320" s="242">
        <f t="shared" si="63"/>
        <v>0</v>
      </c>
      <c r="N320" s="242">
        <f t="shared" si="64"/>
        <v>0</v>
      </c>
      <c r="O320" s="242">
        <f t="shared" si="65"/>
        <v>0</v>
      </c>
      <c r="P320" s="242">
        <f t="shared" si="66"/>
        <v>0</v>
      </c>
      <c r="R320" s="242" t="str">
        <f t="shared" si="67"/>
        <v>Les autres classes d'actifs</v>
      </c>
      <c r="S320" s="242" t="str">
        <f t="shared" si="68"/>
        <v>Les autres banques</v>
      </c>
    </row>
    <row r="321" spans="2:19">
      <c r="B321" s="242">
        <f>'Saisie Patrimoine'!B326</f>
        <v>0</v>
      </c>
      <c r="C321" s="242">
        <f t="shared" si="60"/>
        <v>0</v>
      </c>
      <c r="D321" s="242">
        <f t="shared" si="61"/>
        <v>0</v>
      </c>
      <c r="E321" s="242">
        <f>'Saisie Patrimoine'!C326</f>
        <v>0</v>
      </c>
      <c r="G321" s="242">
        <f>'Saisie Patrimoine'!E326</f>
        <v>0</v>
      </c>
      <c r="H321" s="242">
        <f>'Saisie Patrimoine'!F326</f>
        <v>0</v>
      </c>
      <c r="J321" s="242">
        <f>IF(E321=0,0,INDEX('Liste Classe d''actifs'!$A$8:$A$37,MATCH(E321,'Liste Classe d''actifs'!$B$8:$B$37,0)))</f>
        <v>0</v>
      </c>
      <c r="K321" s="242" t="str">
        <f>IF(A321="","",IF(ISERROR(VLOOKUP(B321,'Liste Banque-Enveloppe'!A:D,2,FALSE)),0,VLOOKUP(B321,'Liste Banque-Enveloppe'!A:D,2,FALSE)))</f>
        <v/>
      </c>
      <c r="L321" s="242" t="str">
        <f t="shared" si="62"/>
        <v>00</v>
      </c>
      <c r="M321" s="242">
        <f t="shared" si="63"/>
        <v>0</v>
      </c>
      <c r="N321" s="242">
        <f t="shared" si="64"/>
        <v>0</v>
      </c>
      <c r="O321" s="242">
        <f t="shared" si="65"/>
        <v>0</v>
      </c>
      <c r="P321" s="242">
        <f t="shared" si="66"/>
        <v>0</v>
      </c>
      <c r="R321" s="242" t="str">
        <f t="shared" si="67"/>
        <v>Les autres classes d'actifs</v>
      </c>
      <c r="S321" s="242" t="str">
        <f t="shared" si="68"/>
        <v>Les autres banques</v>
      </c>
    </row>
    <row r="322" spans="2:19">
      <c r="B322" s="242">
        <f>'Saisie Patrimoine'!B327</f>
        <v>0</v>
      </c>
      <c r="C322" s="242">
        <f t="shared" si="60"/>
        <v>0</v>
      </c>
      <c r="D322" s="242">
        <f t="shared" si="61"/>
        <v>0</v>
      </c>
      <c r="E322" s="242">
        <f>'Saisie Patrimoine'!C327</f>
        <v>0</v>
      </c>
      <c r="G322" s="242">
        <f>'Saisie Patrimoine'!E327</f>
        <v>0</v>
      </c>
      <c r="H322" s="242">
        <f>'Saisie Patrimoine'!F327</f>
        <v>0</v>
      </c>
      <c r="J322" s="242">
        <f>IF(E322=0,0,INDEX('Liste Classe d''actifs'!$A$8:$A$37,MATCH(E322,'Liste Classe d''actifs'!$B$8:$B$37,0)))</f>
        <v>0</v>
      </c>
      <c r="K322" s="242" t="str">
        <f>IF(A322="","",IF(ISERROR(VLOOKUP(B322,'Liste Banque-Enveloppe'!A:D,2,FALSE)),0,VLOOKUP(B322,'Liste Banque-Enveloppe'!A:D,2,FALSE)))</f>
        <v/>
      </c>
      <c r="L322" s="242" t="str">
        <f t="shared" si="62"/>
        <v>00</v>
      </c>
      <c r="M322" s="242">
        <f t="shared" si="63"/>
        <v>0</v>
      </c>
      <c r="N322" s="242">
        <f t="shared" si="64"/>
        <v>0</v>
      </c>
      <c r="O322" s="242">
        <f t="shared" si="65"/>
        <v>0</v>
      </c>
      <c r="P322" s="242">
        <f t="shared" si="66"/>
        <v>0</v>
      </c>
      <c r="R322" s="242" t="str">
        <f t="shared" si="67"/>
        <v>Les autres classes d'actifs</v>
      </c>
      <c r="S322" s="242" t="str">
        <f t="shared" si="68"/>
        <v>Les autres banques</v>
      </c>
    </row>
    <row r="323" spans="2:19">
      <c r="B323" s="242">
        <f>'Saisie Patrimoine'!B328</f>
        <v>0</v>
      </c>
      <c r="C323" s="242">
        <f t="shared" ref="C323:C386" si="69">IF(B323="","",IF(B323=0,0,LEFT(B323,FIND(" - ",B323)-1)))</f>
        <v>0</v>
      </c>
      <c r="D323" s="242">
        <f t="shared" ref="D323:D386" si="70">IF(B323="","",IF(B323=0,0,RIGHT(B323,LEN(B323)-FIND(" - ",B323)-2)))</f>
        <v>0</v>
      </c>
      <c r="E323" s="242">
        <f>'Saisie Patrimoine'!C328</f>
        <v>0</v>
      </c>
      <c r="G323" s="242">
        <f>'Saisie Patrimoine'!E328</f>
        <v>0</v>
      </c>
      <c r="H323" s="242">
        <f>'Saisie Patrimoine'!F328</f>
        <v>0</v>
      </c>
      <c r="J323" s="242">
        <f>IF(E323=0,0,INDEX('Liste Classe d''actifs'!$A$8:$A$37,MATCH(E323,'Liste Classe d''actifs'!$B$8:$B$37,0)))</f>
        <v>0</v>
      </c>
      <c r="K323" s="242" t="str">
        <f>IF(A323="","",IF(ISERROR(VLOOKUP(B323,'Liste Banque-Enveloppe'!A:D,2,FALSE)),0,VLOOKUP(B323,'Liste Banque-Enveloppe'!A:D,2,FALSE)))</f>
        <v/>
      </c>
      <c r="L323" s="242" t="str">
        <f t="shared" ref="L323:L386" si="71">J323&amp;E323</f>
        <v>00</v>
      </c>
      <c r="M323" s="242">
        <f t="shared" ref="M323:M386" si="72">IF(AND($AZ$14="Toutes",$AZ$15="Toutes"),N323,IF(AND($AZ$14="Toutes",$AZ$15&lt;&gt;"Toutes"),IF($AZ$15=E323,N323,0),IF(AND($AZ$14&lt;&gt;"Toutes",$AZ$15="Toutes"),IF($AZ$14=J323,N323,0),IF($AZ$14&amp;$AZ$15=L323,N323,0))))</f>
        <v>0</v>
      </c>
      <c r="N323" s="242">
        <f t="shared" ref="N323:N386" si="73">IF(AND($T$10=2,D323="Résidence principale"),0,IF($T$7="Net",G323,IF(H323=0,G323,H323)))</f>
        <v>0</v>
      </c>
      <c r="O323" s="242">
        <f t="shared" ref="O323:O386" si="74">IF(AND($T$10=2,D323="Résidence principale"),0,IF(H323=0,G323,H323))</f>
        <v>0</v>
      </c>
      <c r="P323" s="242">
        <f t="shared" ref="P323:P386" si="75">IF(AND($AZ$14="Toutes",$AZ$15="Toutes"),O323,IF(AND($AZ$14="Toutes",$AZ$15&lt;&gt;"Toutes"),IF($AZ$15=E323,O323,0),IF(AND($AZ$14&lt;&gt;"Toutes",$AZ$15="Toutes"),IF($AZ$14=J323,O323,0),IF($AZ$14&amp;$AZ$15=L323,O323,0))))</f>
        <v>0</v>
      </c>
      <c r="R323" s="242" t="str">
        <f t="shared" ref="R323:R386" si="76">IF(NOT(ISERROR(VLOOKUP(E323,$AC$2:$AC$6,1,FALSE))),E323,"Les autres classes d'actifs")</f>
        <v>Les autres classes d'actifs</v>
      </c>
      <c r="S323" s="242" t="str">
        <f t="shared" ref="S323:S386" si="77">IF(NOT(ISERROR(VLOOKUP(C323,$AS$2:$AS$6,1,FALSE))),C323,"Les autres banques")</f>
        <v>Les autres banques</v>
      </c>
    </row>
    <row r="324" spans="2:19">
      <c r="B324" s="242">
        <f>'Saisie Patrimoine'!B329</f>
        <v>0</v>
      </c>
      <c r="C324" s="242">
        <f t="shared" si="69"/>
        <v>0</v>
      </c>
      <c r="D324" s="242">
        <f t="shared" si="70"/>
        <v>0</v>
      </c>
      <c r="E324" s="242">
        <f>'Saisie Patrimoine'!C329</f>
        <v>0</v>
      </c>
      <c r="G324" s="242">
        <f>'Saisie Patrimoine'!E329</f>
        <v>0</v>
      </c>
      <c r="H324" s="242">
        <f>'Saisie Patrimoine'!F329</f>
        <v>0</v>
      </c>
      <c r="J324" s="242">
        <f>IF(E324=0,0,INDEX('Liste Classe d''actifs'!$A$8:$A$37,MATCH(E324,'Liste Classe d''actifs'!$B$8:$B$37,0)))</f>
        <v>0</v>
      </c>
      <c r="K324" s="242" t="str">
        <f>IF(A324="","",IF(ISERROR(VLOOKUP(B324,'Liste Banque-Enveloppe'!A:D,2,FALSE)),0,VLOOKUP(B324,'Liste Banque-Enveloppe'!A:D,2,FALSE)))</f>
        <v/>
      </c>
      <c r="L324" s="242" t="str">
        <f t="shared" si="71"/>
        <v>00</v>
      </c>
      <c r="M324" s="242">
        <f t="shared" si="72"/>
        <v>0</v>
      </c>
      <c r="N324" s="242">
        <f t="shared" si="73"/>
        <v>0</v>
      </c>
      <c r="O324" s="242">
        <f t="shared" si="74"/>
        <v>0</v>
      </c>
      <c r="P324" s="242">
        <f t="shared" si="75"/>
        <v>0</v>
      </c>
      <c r="R324" s="242" t="str">
        <f t="shared" si="76"/>
        <v>Les autres classes d'actifs</v>
      </c>
      <c r="S324" s="242" t="str">
        <f t="shared" si="77"/>
        <v>Les autres banques</v>
      </c>
    </row>
    <row r="325" spans="2:19">
      <c r="B325" s="242">
        <f>'Saisie Patrimoine'!B330</f>
        <v>0</v>
      </c>
      <c r="C325" s="242">
        <f t="shared" si="69"/>
        <v>0</v>
      </c>
      <c r="D325" s="242">
        <f t="shared" si="70"/>
        <v>0</v>
      </c>
      <c r="E325" s="242">
        <f>'Saisie Patrimoine'!C330</f>
        <v>0</v>
      </c>
      <c r="G325" s="242">
        <f>'Saisie Patrimoine'!E330</f>
        <v>0</v>
      </c>
      <c r="H325" s="242">
        <f>'Saisie Patrimoine'!F330</f>
        <v>0</v>
      </c>
      <c r="J325" s="242">
        <f>IF(E325=0,0,INDEX('Liste Classe d''actifs'!$A$8:$A$37,MATCH(E325,'Liste Classe d''actifs'!$B$8:$B$37,0)))</f>
        <v>0</v>
      </c>
      <c r="K325" s="242" t="str">
        <f>IF(A325="","",IF(ISERROR(VLOOKUP(B325,'Liste Banque-Enveloppe'!A:D,2,FALSE)),0,VLOOKUP(B325,'Liste Banque-Enveloppe'!A:D,2,FALSE)))</f>
        <v/>
      </c>
      <c r="L325" s="242" t="str">
        <f t="shared" si="71"/>
        <v>00</v>
      </c>
      <c r="M325" s="242">
        <f t="shared" si="72"/>
        <v>0</v>
      </c>
      <c r="N325" s="242">
        <f t="shared" si="73"/>
        <v>0</v>
      </c>
      <c r="O325" s="242">
        <f t="shared" si="74"/>
        <v>0</v>
      </c>
      <c r="P325" s="242">
        <f t="shared" si="75"/>
        <v>0</v>
      </c>
      <c r="R325" s="242" t="str">
        <f t="shared" si="76"/>
        <v>Les autres classes d'actifs</v>
      </c>
      <c r="S325" s="242" t="str">
        <f t="shared" si="77"/>
        <v>Les autres banques</v>
      </c>
    </row>
    <row r="326" spans="2:19">
      <c r="B326" s="242">
        <f>'Saisie Patrimoine'!B331</f>
        <v>0</v>
      </c>
      <c r="C326" s="242">
        <f t="shared" si="69"/>
        <v>0</v>
      </c>
      <c r="D326" s="242">
        <f t="shared" si="70"/>
        <v>0</v>
      </c>
      <c r="E326" s="242">
        <f>'Saisie Patrimoine'!C331</f>
        <v>0</v>
      </c>
      <c r="G326" s="242">
        <f>'Saisie Patrimoine'!E331</f>
        <v>0</v>
      </c>
      <c r="H326" s="242">
        <f>'Saisie Patrimoine'!F331</f>
        <v>0</v>
      </c>
      <c r="J326" s="242">
        <f>IF(E326=0,0,INDEX('Liste Classe d''actifs'!$A$8:$A$37,MATCH(E326,'Liste Classe d''actifs'!$B$8:$B$37,0)))</f>
        <v>0</v>
      </c>
      <c r="K326" s="242" t="str">
        <f>IF(A326="","",IF(ISERROR(VLOOKUP(B326,'Liste Banque-Enveloppe'!A:D,2,FALSE)),0,VLOOKUP(B326,'Liste Banque-Enveloppe'!A:D,2,FALSE)))</f>
        <v/>
      </c>
      <c r="L326" s="242" t="str">
        <f t="shared" si="71"/>
        <v>00</v>
      </c>
      <c r="M326" s="242">
        <f t="shared" si="72"/>
        <v>0</v>
      </c>
      <c r="N326" s="242">
        <f t="shared" si="73"/>
        <v>0</v>
      </c>
      <c r="O326" s="242">
        <f t="shared" si="74"/>
        <v>0</v>
      </c>
      <c r="P326" s="242">
        <f t="shared" si="75"/>
        <v>0</v>
      </c>
      <c r="R326" s="242" t="str">
        <f t="shared" si="76"/>
        <v>Les autres classes d'actifs</v>
      </c>
      <c r="S326" s="242" t="str">
        <f t="shared" si="77"/>
        <v>Les autres banques</v>
      </c>
    </row>
    <row r="327" spans="2:19">
      <c r="B327" s="242">
        <f>'Saisie Patrimoine'!B332</f>
        <v>0</v>
      </c>
      <c r="C327" s="242">
        <f t="shared" si="69"/>
        <v>0</v>
      </c>
      <c r="D327" s="242">
        <f t="shared" si="70"/>
        <v>0</v>
      </c>
      <c r="E327" s="242">
        <f>'Saisie Patrimoine'!C332</f>
        <v>0</v>
      </c>
      <c r="G327" s="242">
        <f>'Saisie Patrimoine'!E332</f>
        <v>0</v>
      </c>
      <c r="H327" s="242">
        <f>'Saisie Patrimoine'!F332</f>
        <v>0</v>
      </c>
      <c r="J327" s="242">
        <f>IF(E327=0,0,INDEX('Liste Classe d''actifs'!$A$8:$A$37,MATCH(E327,'Liste Classe d''actifs'!$B$8:$B$37,0)))</f>
        <v>0</v>
      </c>
      <c r="K327" s="242" t="str">
        <f>IF(A327="","",IF(ISERROR(VLOOKUP(B327,'Liste Banque-Enveloppe'!A:D,2,FALSE)),0,VLOOKUP(B327,'Liste Banque-Enveloppe'!A:D,2,FALSE)))</f>
        <v/>
      </c>
      <c r="L327" s="242" t="str">
        <f t="shared" si="71"/>
        <v>00</v>
      </c>
      <c r="M327" s="242">
        <f t="shared" si="72"/>
        <v>0</v>
      </c>
      <c r="N327" s="242">
        <f t="shared" si="73"/>
        <v>0</v>
      </c>
      <c r="O327" s="242">
        <f t="shared" si="74"/>
        <v>0</v>
      </c>
      <c r="P327" s="242">
        <f t="shared" si="75"/>
        <v>0</v>
      </c>
      <c r="R327" s="242" t="str">
        <f t="shared" si="76"/>
        <v>Les autres classes d'actifs</v>
      </c>
      <c r="S327" s="242" t="str">
        <f t="shared" si="77"/>
        <v>Les autres banques</v>
      </c>
    </row>
    <row r="328" spans="2:19">
      <c r="B328" s="242">
        <f>'Saisie Patrimoine'!B333</f>
        <v>0</v>
      </c>
      <c r="C328" s="242">
        <f t="shared" si="69"/>
        <v>0</v>
      </c>
      <c r="D328" s="242">
        <f t="shared" si="70"/>
        <v>0</v>
      </c>
      <c r="E328" s="242">
        <f>'Saisie Patrimoine'!C333</f>
        <v>0</v>
      </c>
      <c r="G328" s="242">
        <f>'Saisie Patrimoine'!E333</f>
        <v>0</v>
      </c>
      <c r="H328" s="242">
        <f>'Saisie Patrimoine'!F333</f>
        <v>0</v>
      </c>
      <c r="J328" s="242">
        <f>IF(E328=0,0,INDEX('Liste Classe d''actifs'!$A$8:$A$37,MATCH(E328,'Liste Classe d''actifs'!$B$8:$B$37,0)))</f>
        <v>0</v>
      </c>
      <c r="K328" s="242" t="str">
        <f>IF(A328="","",IF(ISERROR(VLOOKUP(B328,'Liste Banque-Enveloppe'!A:D,2,FALSE)),0,VLOOKUP(B328,'Liste Banque-Enveloppe'!A:D,2,FALSE)))</f>
        <v/>
      </c>
      <c r="L328" s="242" t="str">
        <f t="shared" si="71"/>
        <v>00</v>
      </c>
      <c r="M328" s="242">
        <f t="shared" si="72"/>
        <v>0</v>
      </c>
      <c r="N328" s="242">
        <f t="shared" si="73"/>
        <v>0</v>
      </c>
      <c r="O328" s="242">
        <f t="shared" si="74"/>
        <v>0</v>
      </c>
      <c r="P328" s="242">
        <f t="shared" si="75"/>
        <v>0</v>
      </c>
      <c r="R328" s="242" t="str">
        <f t="shared" si="76"/>
        <v>Les autres classes d'actifs</v>
      </c>
      <c r="S328" s="242" t="str">
        <f t="shared" si="77"/>
        <v>Les autres banques</v>
      </c>
    </row>
    <row r="329" spans="2:19">
      <c r="B329" s="242">
        <f>'Saisie Patrimoine'!B334</f>
        <v>0</v>
      </c>
      <c r="C329" s="242">
        <f t="shared" si="69"/>
        <v>0</v>
      </c>
      <c r="D329" s="242">
        <f t="shared" si="70"/>
        <v>0</v>
      </c>
      <c r="E329" s="242">
        <f>'Saisie Patrimoine'!C334</f>
        <v>0</v>
      </c>
      <c r="G329" s="242">
        <f>'Saisie Patrimoine'!E334</f>
        <v>0</v>
      </c>
      <c r="H329" s="242">
        <f>'Saisie Patrimoine'!F334</f>
        <v>0</v>
      </c>
      <c r="J329" s="242">
        <f>IF(E329=0,0,INDEX('Liste Classe d''actifs'!$A$8:$A$37,MATCH(E329,'Liste Classe d''actifs'!$B$8:$B$37,0)))</f>
        <v>0</v>
      </c>
      <c r="K329" s="242" t="str">
        <f>IF(A329="","",IF(ISERROR(VLOOKUP(B329,'Liste Banque-Enveloppe'!A:D,2,FALSE)),0,VLOOKUP(B329,'Liste Banque-Enveloppe'!A:D,2,FALSE)))</f>
        <v/>
      </c>
      <c r="L329" s="242" t="str">
        <f t="shared" si="71"/>
        <v>00</v>
      </c>
      <c r="M329" s="242">
        <f t="shared" si="72"/>
        <v>0</v>
      </c>
      <c r="N329" s="242">
        <f t="shared" si="73"/>
        <v>0</v>
      </c>
      <c r="O329" s="242">
        <f t="shared" si="74"/>
        <v>0</v>
      </c>
      <c r="P329" s="242">
        <f t="shared" si="75"/>
        <v>0</v>
      </c>
      <c r="R329" s="242" t="str">
        <f t="shared" si="76"/>
        <v>Les autres classes d'actifs</v>
      </c>
      <c r="S329" s="242" t="str">
        <f t="shared" si="77"/>
        <v>Les autres banques</v>
      </c>
    </row>
    <row r="330" spans="2:19">
      <c r="B330" s="242">
        <f>'Saisie Patrimoine'!B335</f>
        <v>0</v>
      </c>
      <c r="C330" s="242">
        <f t="shared" si="69"/>
        <v>0</v>
      </c>
      <c r="D330" s="242">
        <f t="shared" si="70"/>
        <v>0</v>
      </c>
      <c r="E330" s="242">
        <f>'Saisie Patrimoine'!C335</f>
        <v>0</v>
      </c>
      <c r="G330" s="242">
        <f>'Saisie Patrimoine'!E335</f>
        <v>0</v>
      </c>
      <c r="H330" s="242">
        <f>'Saisie Patrimoine'!F335</f>
        <v>0</v>
      </c>
      <c r="J330" s="242">
        <f>IF(E330=0,0,INDEX('Liste Classe d''actifs'!$A$8:$A$37,MATCH(E330,'Liste Classe d''actifs'!$B$8:$B$37,0)))</f>
        <v>0</v>
      </c>
      <c r="K330" s="242" t="str">
        <f>IF(A330="","",IF(ISERROR(VLOOKUP(B330,'Liste Banque-Enveloppe'!A:D,2,FALSE)),0,VLOOKUP(B330,'Liste Banque-Enveloppe'!A:D,2,FALSE)))</f>
        <v/>
      </c>
      <c r="L330" s="242" t="str">
        <f t="shared" si="71"/>
        <v>00</v>
      </c>
      <c r="M330" s="242">
        <f t="shared" si="72"/>
        <v>0</v>
      </c>
      <c r="N330" s="242">
        <f t="shared" si="73"/>
        <v>0</v>
      </c>
      <c r="O330" s="242">
        <f t="shared" si="74"/>
        <v>0</v>
      </c>
      <c r="P330" s="242">
        <f t="shared" si="75"/>
        <v>0</v>
      </c>
      <c r="R330" s="242" t="str">
        <f t="shared" si="76"/>
        <v>Les autres classes d'actifs</v>
      </c>
      <c r="S330" s="242" t="str">
        <f t="shared" si="77"/>
        <v>Les autres banques</v>
      </c>
    </row>
    <row r="331" spans="2:19">
      <c r="B331" s="242">
        <f>'Saisie Patrimoine'!B336</f>
        <v>0</v>
      </c>
      <c r="C331" s="242">
        <f t="shared" si="69"/>
        <v>0</v>
      </c>
      <c r="D331" s="242">
        <f t="shared" si="70"/>
        <v>0</v>
      </c>
      <c r="E331" s="242">
        <f>'Saisie Patrimoine'!C336</f>
        <v>0</v>
      </c>
      <c r="G331" s="242">
        <f>'Saisie Patrimoine'!E336</f>
        <v>0</v>
      </c>
      <c r="H331" s="242">
        <f>'Saisie Patrimoine'!F336</f>
        <v>0</v>
      </c>
      <c r="J331" s="242">
        <f>IF(E331=0,0,INDEX('Liste Classe d''actifs'!$A$8:$A$37,MATCH(E331,'Liste Classe d''actifs'!$B$8:$B$37,0)))</f>
        <v>0</v>
      </c>
      <c r="K331" s="242" t="str">
        <f>IF(A331="","",IF(ISERROR(VLOOKUP(B331,'Liste Banque-Enveloppe'!A:D,2,FALSE)),0,VLOOKUP(B331,'Liste Banque-Enveloppe'!A:D,2,FALSE)))</f>
        <v/>
      </c>
      <c r="L331" s="242" t="str">
        <f t="shared" si="71"/>
        <v>00</v>
      </c>
      <c r="M331" s="242">
        <f t="shared" si="72"/>
        <v>0</v>
      </c>
      <c r="N331" s="242">
        <f t="shared" si="73"/>
        <v>0</v>
      </c>
      <c r="O331" s="242">
        <f t="shared" si="74"/>
        <v>0</v>
      </c>
      <c r="P331" s="242">
        <f t="shared" si="75"/>
        <v>0</v>
      </c>
      <c r="R331" s="242" t="str">
        <f t="shared" si="76"/>
        <v>Les autres classes d'actifs</v>
      </c>
      <c r="S331" s="242" t="str">
        <f t="shared" si="77"/>
        <v>Les autres banques</v>
      </c>
    </row>
    <row r="332" spans="2:19">
      <c r="B332" s="242">
        <f>'Saisie Patrimoine'!B337</f>
        <v>0</v>
      </c>
      <c r="C332" s="242">
        <f t="shared" si="69"/>
        <v>0</v>
      </c>
      <c r="D332" s="242">
        <f t="shared" si="70"/>
        <v>0</v>
      </c>
      <c r="E332" s="242">
        <f>'Saisie Patrimoine'!C337</f>
        <v>0</v>
      </c>
      <c r="G332" s="242">
        <f>'Saisie Patrimoine'!E337</f>
        <v>0</v>
      </c>
      <c r="H332" s="242">
        <f>'Saisie Patrimoine'!F337</f>
        <v>0</v>
      </c>
      <c r="J332" s="242">
        <f>IF(E332=0,0,INDEX('Liste Classe d''actifs'!$A$8:$A$37,MATCH(E332,'Liste Classe d''actifs'!$B$8:$B$37,0)))</f>
        <v>0</v>
      </c>
      <c r="K332" s="242" t="str">
        <f>IF(A332="","",IF(ISERROR(VLOOKUP(B332,'Liste Banque-Enveloppe'!A:D,2,FALSE)),0,VLOOKUP(B332,'Liste Banque-Enveloppe'!A:D,2,FALSE)))</f>
        <v/>
      </c>
      <c r="L332" s="242" t="str">
        <f t="shared" si="71"/>
        <v>00</v>
      </c>
      <c r="M332" s="242">
        <f t="shared" si="72"/>
        <v>0</v>
      </c>
      <c r="N332" s="242">
        <f t="shared" si="73"/>
        <v>0</v>
      </c>
      <c r="O332" s="242">
        <f t="shared" si="74"/>
        <v>0</v>
      </c>
      <c r="P332" s="242">
        <f t="shared" si="75"/>
        <v>0</v>
      </c>
      <c r="R332" s="242" t="str">
        <f t="shared" si="76"/>
        <v>Les autres classes d'actifs</v>
      </c>
      <c r="S332" s="242" t="str">
        <f t="shared" si="77"/>
        <v>Les autres banques</v>
      </c>
    </row>
    <row r="333" spans="2:19">
      <c r="B333" s="242">
        <f>'Saisie Patrimoine'!B338</f>
        <v>0</v>
      </c>
      <c r="C333" s="242">
        <f t="shared" si="69"/>
        <v>0</v>
      </c>
      <c r="D333" s="242">
        <f t="shared" si="70"/>
        <v>0</v>
      </c>
      <c r="E333" s="242">
        <f>'Saisie Patrimoine'!C338</f>
        <v>0</v>
      </c>
      <c r="G333" s="242">
        <f>'Saisie Patrimoine'!E338</f>
        <v>0</v>
      </c>
      <c r="H333" s="242">
        <f>'Saisie Patrimoine'!F338</f>
        <v>0</v>
      </c>
      <c r="J333" s="242">
        <f>IF(E333=0,0,INDEX('Liste Classe d''actifs'!$A$8:$A$37,MATCH(E333,'Liste Classe d''actifs'!$B$8:$B$37,0)))</f>
        <v>0</v>
      </c>
      <c r="K333" s="242" t="str">
        <f>IF(A333="","",IF(ISERROR(VLOOKUP(B333,'Liste Banque-Enveloppe'!A:D,2,FALSE)),0,VLOOKUP(B333,'Liste Banque-Enveloppe'!A:D,2,FALSE)))</f>
        <v/>
      </c>
      <c r="L333" s="242" t="str">
        <f t="shared" si="71"/>
        <v>00</v>
      </c>
      <c r="M333" s="242">
        <f t="shared" si="72"/>
        <v>0</v>
      </c>
      <c r="N333" s="242">
        <f t="shared" si="73"/>
        <v>0</v>
      </c>
      <c r="O333" s="242">
        <f t="shared" si="74"/>
        <v>0</v>
      </c>
      <c r="P333" s="242">
        <f t="shared" si="75"/>
        <v>0</v>
      </c>
      <c r="R333" s="242" t="str">
        <f t="shared" si="76"/>
        <v>Les autres classes d'actifs</v>
      </c>
      <c r="S333" s="242" t="str">
        <f t="shared" si="77"/>
        <v>Les autres banques</v>
      </c>
    </row>
    <row r="334" spans="2:19">
      <c r="B334" s="242">
        <f>'Saisie Patrimoine'!B339</f>
        <v>0</v>
      </c>
      <c r="C334" s="242">
        <f t="shared" si="69"/>
        <v>0</v>
      </c>
      <c r="D334" s="242">
        <f t="shared" si="70"/>
        <v>0</v>
      </c>
      <c r="E334" s="242">
        <f>'Saisie Patrimoine'!C339</f>
        <v>0</v>
      </c>
      <c r="G334" s="242">
        <f>'Saisie Patrimoine'!E339</f>
        <v>0</v>
      </c>
      <c r="H334" s="242">
        <f>'Saisie Patrimoine'!F339</f>
        <v>0</v>
      </c>
      <c r="J334" s="242">
        <f>IF(E334=0,0,INDEX('Liste Classe d''actifs'!$A$8:$A$37,MATCH(E334,'Liste Classe d''actifs'!$B$8:$B$37,0)))</f>
        <v>0</v>
      </c>
      <c r="K334" s="242" t="str">
        <f>IF(A334="","",IF(ISERROR(VLOOKUP(B334,'Liste Banque-Enveloppe'!A:D,2,FALSE)),0,VLOOKUP(B334,'Liste Banque-Enveloppe'!A:D,2,FALSE)))</f>
        <v/>
      </c>
      <c r="L334" s="242" t="str">
        <f t="shared" si="71"/>
        <v>00</v>
      </c>
      <c r="M334" s="242">
        <f t="shared" si="72"/>
        <v>0</v>
      </c>
      <c r="N334" s="242">
        <f t="shared" si="73"/>
        <v>0</v>
      </c>
      <c r="O334" s="242">
        <f t="shared" si="74"/>
        <v>0</v>
      </c>
      <c r="P334" s="242">
        <f t="shared" si="75"/>
        <v>0</v>
      </c>
      <c r="R334" s="242" t="str">
        <f t="shared" si="76"/>
        <v>Les autres classes d'actifs</v>
      </c>
      <c r="S334" s="242" t="str">
        <f t="shared" si="77"/>
        <v>Les autres banques</v>
      </c>
    </row>
    <row r="335" spans="2:19">
      <c r="B335" s="242">
        <f>'Saisie Patrimoine'!B340</f>
        <v>0</v>
      </c>
      <c r="C335" s="242">
        <f t="shared" si="69"/>
        <v>0</v>
      </c>
      <c r="D335" s="242">
        <f t="shared" si="70"/>
        <v>0</v>
      </c>
      <c r="E335" s="242">
        <f>'Saisie Patrimoine'!C340</f>
        <v>0</v>
      </c>
      <c r="G335" s="242">
        <f>'Saisie Patrimoine'!E340</f>
        <v>0</v>
      </c>
      <c r="H335" s="242">
        <f>'Saisie Patrimoine'!F340</f>
        <v>0</v>
      </c>
      <c r="J335" s="242">
        <f>IF(E335=0,0,INDEX('Liste Classe d''actifs'!$A$8:$A$37,MATCH(E335,'Liste Classe d''actifs'!$B$8:$B$37,0)))</f>
        <v>0</v>
      </c>
      <c r="K335" s="242" t="str">
        <f>IF(A335="","",IF(ISERROR(VLOOKUP(B335,'Liste Banque-Enveloppe'!A:D,2,FALSE)),0,VLOOKUP(B335,'Liste Banque-Enveloppe'!A:D,2,FALSE)))</f>
        <v/>
      </c>
      <c r="L335" s="242" t="str">
        <f t="shared" si="71"/>
        <v>00</v>
      </c>
      <c r="M335" s="242">
        <f t="shared" si="72"/>
        <v>0</v>
      </c>
      <c r="N335" s="242">
        <f t="shared" si="73"/>
        <v>0</v>
      </c>
      <c r="O335" s="242">
        <f t="shared" si="74"/>
        <v>0</v>
      </c>
      <c r="P335" s="242">
        <f t="shared" si="75"/>
        <v>0</v>
      </c>
      <c r="R335" s="242" t="str">
        <f t="shared" si="76"/>
        <v>Les autres classes d'actifs</v>
      </c>
      <c r="S335" s="242" t="str">
        <f t="shared" si="77"/>
        <v>Les autres banques</v>
      </c>
    </row>
    <row r="336" spans="2:19">
      <c r="B336" s="242">
        <f>'Saisie Patrimoine'!B341</f>
        <v>0</v>
      </c>
      <c r="C336" s="242">
        <f t="shared" si="69"/>
        <v>0</v>
      </c>
      <c r="D336" s="242">
        <f t="shared" si="70"/>
        <v>0</v>
      </c>
      <c r="E336" s="242">
        <f>'Saisie Patrimoine'!C341</f>
        <v>0</v>
      </c>
      <c r="G336" s="242">
        <f>'Saisie Patrimoine'!E341</f>
        <v>0</v>
      </c>
      <c r="H336" s="242">
        <f>'Saisie Patrimoine'!F341</f>
        <v>0</v>
      </c>
      <c r="J336" s="242">
        <f>IF(E336=0,0,INDEX('Liste Classe d''actifs'!$A$8:$A$37,MATCH(E336,'Liste Classe d''actifs'!$B$8:$B$37,0)))</f>
        <v>0</v>
      </c>
      <c r="K336" s="242" t="str">
        <f>IF(A336="","",IF(ISERROR(VLOOKUP(B336,'Liste Banque-Enveloppe'!A:D,2,FALSE)),0,VLOOKUP(B336,'Liste Banque-Enveloppe'!A:D,2,FALSE)))</f>
        <v/>
      </c>
      <c r="L336" s="242" t="str">
        <f t="shared" si="71"/>
        <v>00</v>
      </c>
      <c r="M336" s="242">
        <f t="shared" si="72"/>
        <v>0</v>
      </c>
      <c r="N336" s="242">
        <f t="shared" si="73"/>
        <v>0</v>
      </c>
      <c r="O336" s="242">
        <f t="shared" si="74"/>
        <v>0</v>
      </c>
      <c r="P336" s="242">
        <f t="shared" si="75"/>
        <v>0</v>
      </c>
      <c r="R336" s="242" t="str">
        <f t="shared" si="76"/>
        <v>Les autres classes d'actifs</v>
      </c>
      <c r="S336" s="242" t="str">
        <f t="shared" si="77"/>
        <v>Les autres banques</v>
      </c>
    </row>
    <row r="337" spans="2:19">
      <c r="B337" s="242">
        <f>'Saisie Patrimoine'!B342</f>
        <v>0</v>
      </c>
      <c r="C337" s="242">
        <f t="shared" si="69"/>
        <v>0</v>
      </c>
      <c r="D337" s="242">
        <f t="shared" si="70"/>
        <v>0</v>
      </c>
      <c r="E337" s="242">
        <f>'Saisie Patrimoine'!C342</f>
        <v>0</v>
      </c>
      <c r="G337" s="242">
        <f>'Saisie Patrimoine'!E342</f>
        <v>0</v>
      </c>
      <c r="H337" s="242">
        <f>'Saisie Patrimoine'!F342</f>
        <v>0</v>
      </c>
      <c r="J337" s="242">
        <f>IF(E337=0,0,INDEX('Liste Classe d''actifs'!$A$8:$A$37,MATCH(E337,'Liste Classe d''actifs'!$B$8:$B$37,0)))</f>
        <v>0</v>
      </c>
      <c r="K337" s="242" t="str">
        <f>IF(A337="","",IF(ISERROR(VLOOKUP(B337,'Liste Banque-Enveloppe'!A:D,2,FALSE)),0,VLOOKUP(B337,'Liste Banque-Enveloppe'!A:D,2,FALSE)))</f>
        <v/>
      </c>
      <c r="L337" s="242" t="str">
        <f t="shared" si="71"/>
        <v>00</v>
      </c>
      <c r="M337" s="242">
        <f t="shared" si="72"/>
        <v>0</v>
      </c>
      <c r="N337" s="242">
        <f t="shared" si="73"/>
        <v>0</v>
      </c>
      <c r="O337" s="242">
        <f t="shared" si="74"/>
        <v>0</v>
      </c>
      <c r="P337" s="242">
        <f t="shared" si="75"/>
        <v>0</v>
      </c>
      <c r="R337" s="242" t="str">
        <f t="shared" si="76"/>
        <v>Les autres classes d'actifs</v>
      </c>
      <c r="S337" s="242" t="str">
        <f t="shared" si="77"/>
        <v>Les autres banques</v>
      </c>
    </row>
    <row r="338" spans="2:19">
      <c r="B338" s="242">
        <f>'Saisie Patrimoine'!B343</f>
        <v>0</v>
      </c>
      <c r="C338" s="242">
        <f t="shared" si="69"/>
        <v>0</v>
      </c>
      <c r="D338" s="242">
        <f t="shared" si="70"/>
        <v>0</v>
      </c>
      <c r="E338" s="242">
        <f>'Saisie Patrimoine'!C343</f>
        <v>0</v>
      </c>
      <c r="G338" s="242">
        <f>'Saisie Patrimoine'!E343</f>
        <v>0</v>
      </c>
      <c r="H338" s="242">
        <f>'Saisie Patrimoine'!F343</f>
        <v>0</v>
      </c>
      <c r="J338" s="242">
        <f>IF(E338=0,0,INDEX('Liste Classe d''actifs'!$A$8:$A$37,MATCH(E338,'Liste Classe d''actifs'!$B$8:$B$37,0)))</f>
        <v>0</v>
      </c>
      <c r="K338" s="242" t="str">
        <f>IF(A338="","",IF(ISERROR(VLOOKUP(B338,'Liste Banque-Enveloppe'!A:D,2,FALSE)),0,VLOOKUP(B338,'Liste Banque-Enveloppe'!A:D,2,FALSE)))</f>
        <v/>
      </c>
      <c r="L338" s="242" t="str">
        <f t="shared" si="71"/>
        <v>00</v>
      </c>
      <c r="M338" s="242">
        <f t="shared" si="72"/>
        <v>0</v>
      </c>
      <c r="N338" s="242">
        <f t="shared" si="73"/>
        <v>0</v>
      </c>
      <c r="O338" s="242">
        <f t="shared" si="74"/>
        <v>0</v>
      </c>
      <c r="P338" s="242">
        <f t="shared" si="75"/>
        <v>0</v>
      </c>
      <c r="R338" s="242" t="str">
        <f t="shared" si="76"/>
        <v>Les autres classes d'actifs</v>
      </c>
      <c r="S338" s="242" t="str">
        <f t="shared" si="77"/>
        <v>Les autres banques</v>
      </c>
    </row>
    <row r="339" spans="2:19">
      <c r="B339" s="242">
        <f>'Saisie Patrimoine'!B344</f>
        <v>0</v>
      </c>
      <c r="C339" s="242">
        <f t="shared" si="69"/>
        <v>0</v>
      </c>
      <c r="D339" s="242">
        <f t="shared" si="70"/>
        <v>0</v>
      </c>
      <c r="E339" s="242">
        <f>'Saisie Patrimoine'!C344</f>
        <v>0</v>
      </c>
      <c r="G339" s="242">
        <f>'Saisie Patrimoine'!E344</f>
        <v>0</v>
      </c>
      <c r="H339" s="242">
        <f>'Saisie Patrimoine'!F344</f>
        <v>0</v>
      </c>
      <c r="J339" s="242">
        <f>IF(E339=0,0,INDEX('Liste Classe d''actifs'!$A$8:$A$37,MATCH(E339,'Liste Classe d''actifs'!$B$8:$B$37,0)))</f>
        <v>0</v>
      </c>
      <c r="K339" s="242" t="str">
        <f>IF(A339="","",IF(ISERROR(VLOOKUP(B339,'Liste Banque-Enveloppe'!A:D,2,FALSE)),0,VLOOKUP(B339,'Liste Banque-Enveloppe'!A:D,2,FALSE)))</f>
        <v/>
      </c>
      <c r="L339" s="242" t="str">
        <f t="shared" si="71"/>
        <v>00</v>
      </c>
      <c r="M339" s="242">
        <f t="shared" si="72"/>
        <v>0</v>
      </c>
      <c r="N339" s="242">
        <f t="shared" si="73"/>
        <v>0</v>
      </c>
      <c r="O339" s="242">
        <f t="shared" si="74"/>
        <v>0</v>
      </c>
      <c r="P339" s="242">
        <f t="shared" si="75"/>
        <v>0</v>
      </c>
      <c r="R339" s="242" t="str">
        <f t="shared" si="76"/>
        <v>Les autres classes d'actifs</v>
      </c>
      <c r="S339" s="242" t="str">
        <f t="shared" si="77"/>
        <v>Les autres banques</v>
      </c>
    </row>
    <row r="340" spans="2:19">
      <c r="B340" s="242">
        <f>'Saisie Patrimoine'!B345</f>
        <v>0</v>
      </c>
      <c r="C340" s="242">
        <f t="shared" si="69"/>
        <v>0</v>
      </c>
      <c r="D340" s="242">
        <f t="shared" si="70"/>
        <v>0</v>
      </c>
      <c r="E340" s="242">
        <f>'Saisie Patrimoine'!C345</f>
        <v>0</v>
      </c>
      <c r="G340" s="242">
        <f>'Saisie Patrimoine'!E345</f>
        <v>0</v>
      </c>
      <c r="H340" s="242">
        <f>'Saisie Patrimoine'!F345</f>
        <v>0</v>
      </c>
      <c r="J340" s="242">
        <f>IF(E340=0,0,INDEX('Liste Classe d''actifs'!$A$8:$A$37,MATCH(E340,'Liste Classe d''actifs'!$B$8:$B$37,0)))</f>
        <v>0</v>
      </c>
      <c r="K340" s="242" t="str">
        <f>IF(A340="","",IF(ISERROR(VLOOKUP(B340,'Liste Banque-Enveloppe'!A:D,2,FALSE)),0,VLOOKUP(B340,'Liste Banque-Enveloppe'!A:D,2,FALSE)))</f>
        <v/>
      </c>
      <c r="L340" s="242" t="str">
        <f t="shared" si="71"/>
        <v>00</v>
      </c>
      <c r="M340" s="242">
        <f t="shared" si="72"/>
        <v>0</v>
      </c>
      <c r="N340" s="242">
        <f t="shared" si="73"/>
        <v>0</v>
      </c>
      <c r="O340" s="242">
        <f t="shared" si="74"/>
        <v>0</v>
      </c>
      <c r="P340" s="242">
        <f t="shared" si="75"/>
        <v>0</v>
      </c>
      <c r="R340" s="242" t="str">
        <f t="shared" si="76"/>
        <v>Les autres classes d'actifs</v>
      </c>
      <c r="S340" s="242" t="str">
        <f t="shared" si="77"/>
        <v>Les autres banques</v>
      </c>
    </row>
    <row r="341" spans="2:19">
      <c r="B341" s="242">
        <f>'Saisie Patrimoine'!B346</f>
        <v>0</v>
      </c>
      <c r="C341" s="242">
        <f t="shared" si="69"/>
        <v>0</v>
      </c>
      <c r="D341" s="242">
        <f t="shared" si="70"/>
        <v>0</v>
      </c>
      <c r="E341" s="242">
        <f>'Saisie Patrimoine'!C346</f>
        <v>0</v>
      </c>
      <c r="G341" s="242">
        <f>'Saisie Patrimoine'!E346</f>
        <v>0</v>
      </c>
      <c r="H341" s="242">
        <f>'Saisie Patrimoine'!F346</f>
        <v>0</v>
      </c>
      <c r="J341" s="242">
        <f>IF(E341=0,0,INDEX('Liste Classe d''actifs'!$A$8:$A$37,MATCH(E341,'Liste Classe d''actifs'!$B$8:$B$37,0)))</f>
        <v>0</v>
      </c>
      <c r="K341" s="242" t="str">
        <f>IF(A341="","",IF(ISERROR(VLOOKUP(B341,'Liste Banque-Enveloppe'!A:D,2,FALSE)),0,VLOOKUP(B341,'Liste Banque-Enveloppe'!A:D,2,FALSE)))</f>
        <v/>
      </c>
      <c r="L341" s="242" t="str">
        <f t="shared" si="71"/>
        <v>00</v>
      </c>
      <c r="M341" s="242">
        <f t="shared" si="72"/>
        <v>0</v>
      </c>
      <c r="N341" s="242">
        <f t="shared" si="73"/>
        <v>0</v>
      </c>
      <c r="O341" s="242">
        <f t="shared" si="74"/>
        <v>0</v>
      </c>
      <c r="P341" s="242">
        <f t="shared" si="75"/>
        <v>0</v>
      </c>
      <c r="R341" s="242" t="str">
        <f t="shared" si="76"/>
        <v>Les autres classes d'actifs</v>
      </c>
      <c r="S341" s="242" t="str">
        <f t="shared" si="77"/>
        <v>Les autres banques</v>
      </c>
    </row>
    <row r="342" spans="2:19">
      <c r="B342" s="242">
        <f>'Saisie Patrimoine'!B347</f>
        <v>0</v>
      </c>
      <c r="C342" s="242">
        <f t="shared" si="69"/>
        <v>0</v>
      </c>
      <c r="D342" s="242">
        <f t="shared" si="70"/>
        <v>0</v>
      </c>
      <c r="E342" s="242">
        <f>'Saisie Patrimoine'!C347</f>
        <v>0</v>
      </c>
      <c r="G342" s="242">
        <f>'Saisie Patrimoine'!E347</f>
        <v>0</v>
      </c>
      <c r="H342" s="242">
        <f>'Saisie Patrimoine'!F347</f>
        <v>0</v>
      </c>
      <c r="J342" s="242">
        <f>IF(E342=0,0,INDEX('Liste Classe d''actifs'!$A$8:$A$37,MATCH(E342,'Liste Classe d''actifs'!$B$8:$B$37,0)))</f>
        <v>0</v>
      </c>
      <c r="K342" s="242" t="str">
        <f>IF(A342="","",IF(ISERROR(VLOOKUP(B342,'Liste Banque-Enveloppe'!A:D,2,FALSE)),0,VLOOKUP(B342,'Liste Banque-Enveloppe'!A:D,2,FALSE)))</f>
        <v/>
      </c>
      <c r="L342" s="242" t="str">
        <f t="shared" si="71"/>
        <v>00</v>
      </c>
      <c r="M342" s="242">
        <f t="shared" si="72"/>
        <v>0</v>
      </c>
      <c r="N342" s="242">
        <f t="shared" si="73"/>
        <v>0</v>
      </c>
      <c r="O342" s="242">
        <f t="shared" si="74"/>
        <v>0</v>
      </c>
      <c r="P342" s="242">
        <f t="shared" si="75"/>
        <v>0</v>
      </c>
      <c r="R342" s="242" t="str">
        <f t="shared" si="76"/>
        <v>Les autres classes d'actifs</v>
      </c>
      <c r="S342" s="242" t="str">
        <f t="shared" si="77"/>
        <v>Les autres banques</v>
      </c>
    </row>
    <row r="343" spans="2:19">
      <c r="B343" s="242">
        <f>'Saisie Patrimoine'!B348</f>
        <v>0</v>
      </c>
      <c r="C343" s="242">
        <f t="shared" si="69"/>
        <v>0</v>
      </c>
      <c r="D343" s="242">
        <f t="shared" si="70"/>
        <v>0</v>
      </c>
      <c r="E343" s="242">
        <f>'Saisie Patrimoine'!C348</f>
        <v>0</v>
      </c>
      <c r="G343" s="242">
        <f>'Saisie Patrimoine'!E348</f>
        <v>0</v>
      </c>
      <c r="H343" s="242">
        <f>'Saisie Patrimoine'!F348</f>
        <v>0</v>
      </c>
      <c r="J343" s="242">
        <f>IF(E343=0,0,INDEX('Liste Classe d''actifs'!$A$8:$A$37,MATCH(E343,'Liste Classe d''actifs'!$B$8:$B$37,0)))</f>
        <v>0</v>
      </c>
      <c r="K343" s="242" t="str">
        <f>IF(A343="","",IF(ISERROR(VLOOKUP(B343,'Liste Banque-Enveloppe'!A:D,2,FALSE)),0,VLOOKUP(B343,'Liste Banque-Enveloppe'!A:D,2,FALSE)))</f>
        <v/>
      </c>
      <c r="L343" s="242" t="str">
        <f t="shared" si="71"/>
        <v>00</v>
      </c>
      <c r="M343" s="242">
        <f t="shared" si="72"/>
        <v>0</v>
      </c>
      <c r="N343" s="242">
        <f t="shared" si="73"/>
        <v>0</v>
      </c>
      <c r="O343" s="242">
        <f t="shared" si="74"/>
        <v>0</v>
      </c>
      <c r="P343" s="242">
        <f t="shared" si="75"/>
        <v>0</v>
      </c>
      <c r="R343" s="242" t="str">
        <f t="shared" si="76"/>
        <v>Les autres classes d'actifs</v>
      </c>
      <c r="S343" s="242" t="str">
        <f t="shared" si="77"/>
        <v>Les autres banques</v>
      </c>
    </row>
    <row r="344" spans="2:19">
      <c r="B344" s="242">
        <f>'Saisie Patrimoine'!B349</f>
        <v>0</v>
      </c>
      <c r="C344" s="242">
        <f t="shared" si="69"/>
        <v>0</v>
      </c>
      <c r="D344" s="242">
        <f t="shared" si="70"/>
        <v>0</v>
      </c>
      <c r="E344" s="242">
        <f>'Saisie Patrimoine'!C349</f>
        <v>0</v>
      </c>
      <c r="G344" s="242">
        <f>'Saisie Patrimoine'!E349</f>
        <v>0</v>
      </c>
      <c r="H344" s="242">
        <f>'Saisie Patrimoine'!F349</f>
        <v>0</v>
      </c>
      <c r="J344" s="242">
        <f>IF(E344=0,0,INDEX('Liste Classe d''actifs'!$A$8:$A$37,MATCH(E344,'Liste Classe d''actifs'!$B$8:$B$37,0)))</f>
        <v>0</v>
      </c>
      <c r="K344" s="242" t="str">
        <f>IF(A344="","",IF(ISERROR(VLOOKUP(B344,'Liste Banque-Enveloppe'!A:D,2,FALSE)),0,VLOOKUP(B344,'Liste Banque-Enveloppe'!A:D,2,FALSE)))</f>
        <v/>
      </c>
      <c r="L344" s="242" t="str">
        <f t="shared" si="71"/>
        <v>00</v>
      </c>
      <c r="M344" s="242">
        <f t="shared" si="72"/>
        <v>0</v>
      </c>
      <c r="N344" s="242">
        <f t="shared" si="73"/>
        <v>0</v>
      </c>
      <c r="O344" s="242">
        <f t="shared" si="74"/>
        <v>0</v>
      </c>
      <c r="P344" s="242">
        <f t="shared" si="75"/>
        <v>0</v>
      </c>
      <c r="R344" s="242" t="str">
        <f t="shared" si="76"/>
        <v>Les autres classes d'actifs</v>
      </c>
      <c r="S344" s="242" t="str">
        <f t="shared" si="77"/>
        <v>Les autres banques</v>
      </c>
    </row>
    <row r="345" spans="2:19">
      <c r="B345" s="242">
        <f>'Saisie Patrimoine'!B350</f>
        <v>0</v>
      </c>
      <c r="C345" s="242">
        <f t="shared" si="69"/>
        <v>0</v>
      </c>
      <c r="D345" s="242">
        <f t="shared" si="70"/>
        <v>0</v>
      </c>
      <c r="E345" s="242">
        <f>'Saisie Patrimoine'!C350</f>
        <v>0</v>
      </c>
      <c r="G345" s="242">
        <f>'Saisie Patrimoine'!E350</f>
        <v>0</v>
      </c>
      <c r="H345" s="242">
        <f>'Saisie Patrimoine'!F350</f>
        <v>0</v>
      </c>
      <c r="J345" s="242">
        <f>IF(E345=0,0,INDEX('Liste Classe d''actifs'!$A$8:$A$37,MATCH(E345,'Liste Classe d''actifs'!$B$8:$B$37,0)))</f>
        <v>0</v>
      </c>
      <c r="K345" s="242" t="str">
        <f>IF(A345="","",IF(ISERROR(VLOOKUP(B345,'Liste Banque-Enveloppe'!A:D,2,FALSE)),0,VLOOKUP(B345,'Liste Banque-Enveloppe'!A:D,2,FALSE)))</f>
        <v/>
      </c>
      <c r="L345" s="242" t="str">
        <f t="shared" si="71"/>
        <v>00</v>
      </c>
      <c r="M345" s="242">
        <f t="shared" si="72"/>
        <v>0</v>
      </c>
      <c r="N345" s="242">
        <f t="shared" si="73"/>
        <v>0</v>
      </c>
      <c r="O345" s="242">
        <f t="shared" si="74"/>
        <v>0</v>
      </c>
      <c r="P345" s="242">
        <f t="shared" si="75"/>
        <v>0</v>
      </c>
      <c r="R345" s="242" t="str">
        <f t="shared" si="76"/>
        <v>Les autres classes d'actifs</v>
      </c>
      <c r="S345" s="242" t="str">
        <f t="shared" si="77"/>
        <v>Les autres banques</v>
      </c>
    </row>
    <row r="346" spans="2:19">
      <c r="B346" s="242">
        <f>'Saisie Patrimoine'!B351</f>
        <v>0</v>
      </c>
      <c r="C346" s="242">
        <f t="shared" si="69"/>
        <v>0</v>
      </c>
      <c r="D346" s="242">
        <f t="shared" si="70"/>
        <v>0</v>
      </c>
      <c r="E346" s="242">
        <f>'Saisie Patrimoine'!C351</f>
        <v>0</v>
      </c>
      <c r="G346" s="242">
        <f>'Saisie Patrimoine'!E351</f>
        <v>0</v>
      </c>
      <c r="H346" s="242">
        <f>'Saisie Patrimoine'!F351</f>
        <v>0</v>
      </c>
      <c r="J346" s="242">
        <f>IF(E346=0,0,INDEX('Liste Classe d''actifs'!$A$8:$A$37,MATCH(E346,'Liste Classe d''actifs'!$B$8:$B$37,0)))</f>
        <v>0</v>
      </c>
      <c r="K346" s="242" t="str">
        <f>IF(A346="","",IF(ISERROR(VLOOKUP(B346,'Liste Banque-Enveloppe'!A:D,2,FALSE)),0,VLOOKUP(B346,'Liste Banque-Enveloppe'!A:D,2,FALSE)))</f>
        <v/>
      </c>
      <c r="L346" s="242" t="str">
        <f t="shared" si="71"/>
        <v>00</v>
      </c>
      <c r="M346" s="242">
        <f t="shared" si="72"/>
        <v>0</v>
      </c>
      <c r="N346" s="242">
        <f t="shared" si="73"/>
        <v>0</v>
      </c>
      <c r="O346" s="242">
        <f t="shared" si="74"/>
        <v>0</v>
      </c>
      <c r="P346" s="242">
        <f t="shared" si="75"/>
        <v>0</v>
      </c>
      <c r="R346" s="242" t="str">
        <f t="shared" si="76"/>
        <v>Les autres classes d'actifs</v>
      </c>
      <c r="S346" s="242" t="str">
        <f t="shared" si="77"/>
        <v>Les autres banques</v>
      </c>
    </row>
    <row r="347" spans="2:19">
      <c r="B347" s="242">
        <f>'Saisie Patrimoine'!B352</f>
        <v>0</v>
      </c>
      <c r="C347" s="242">
        <f t="shared" si="69"/>
        <v>0</v>
      </c>
      <c r="D347" s="242">
        <f t="shared" si="70"/>
        <v>0</v>
      </c>
      <c r="E347" s="242">
        <f>'Saisie Patrimoine'!C352</f>
        <v>0</v>
      </c>
      <c r="G347" s="242">
        <f>'Saisie Patrimoine'!E352</f>
        <v>0</v>
      </c>
      <c r="H347" s="242">
        <f>'Saisie Patrimoine'!F352</f>
        <v>0</v>
      </c>
      <c r="J347" s="242">
        <f>IF(E347=0,0,INDEX('Liste Classe d''actifs'!$A$8:$A$37,MATCH(E347,'Liste Classe d''actifs'!$B$8:$B$37,0)))</f>
        <v>0</v>
      </c>
      <c r="K347" s="242" t="str">
        <f>IF(A347="","",IF(ISERROR(VLOOKUP(B347,'Liste Banque-Enveloppe'!A:D,2,FALSE)),0,VLOOKUP(B347,'Liste Banque-Enveloppe'!A:D,2,FALSE)))</f>
        <v/>
      </c>
      <c r="L347" s="242" t="str">
        <f t="shared" si="71"/>
        <v>00</v>
      </c>
      <c r="M347" s="242">
        <f t="shared" si="72"/>
        <v>0</v>
      </c>
      <c r="N347" s="242">
        <f t="shared" si="73"/>
        <v>0</v>
      </c>
      <c r="O347" s="242">
        <f t="shared" si="74"/>
        <v>0</v>
      </c>
      <c r="P347" s="242">
        <f t="shared" si="75"/>
        <v>0</v>
      </c>
      <c r="R347" s="242" t="str">
        <f t="shared" si="76"/>
        <v>Les autres classes d'actifs</v>
      </c>
      <c r="S347" s="242" t="str">
        <f t="shared" si="77"/>
        <v>Les autres banques</v>
      </c>
    </row>
    <row r="348" spans="2:19">
      <c r="B348" s="242">
        <f>'Saisie Patrimoine'!B353</f>
        <v>0</v>
      </c>
      <c r="C348" s="242">
        <f t="shared" si="69"/>
        <v>0</v>
      </c>
      <c r="D348" s="242">
        <f t="shared" si="70"/>
        <v>0</v>
      </c>
      <c r="E348" s="242">
        <f>'Saisie Patrimoine'!C353</f>
        <v>0</v>
      </c>
      <c r="G348" s="242">
        <f>'Saisie Patrimoine'!E353</f>
        <v>0</v>
      </c>
      <c r="H348" s="242">
        <f>'Saisie Patrimoine'!F353</f>
        <v>0</v>
      </c>
      <c r="J348" s="242">
        <f>IF(E348=0,0,INDEX('Liste Classe d''actifs'!$A$8:$A$37,MATCH(E348,'Liste Classe d''actifs'!$B$8:$B$37,0)))</f>
        <v>0</v>
      </c>
      <c r="K348" s="242" t="str">
        <f>IF(A348="","",IF(ISERROR(VLOOKUP(B348,'Liste Banque-Enveloppe'!A:D,2,FALSE)),0,VLOOKUP(B348,'Liste Banque-Enveloppe'!A:D,2,FALSE)))</f>
        <v/>
      </c>
      <c r="L348" s="242" t="str">
        <f t="shared" si="71"/>
        <v>00</v>
      </c>
      <c r="M348" s="242">
        <f t="shared" si="72"/>
        <v>0</v>
      </c>
      <c r="N348" s="242">
        <f t="shared" si="73"/>
        <v>0</v>
      </c>
      <c r="O348" s="242">
        <f t="shared" si="74"/>
        <v>0</v>
      </c>
      <c r="P348" s="242">
        <f t="shared" si="75"/>
        <v>0</v>
      </c>
      <c r="R348" s="242" t="str">
        <f t="shared" si="76"/>
        <v>Les autres classes d'actifs</v>
      </c>
      <c r="S348" s="242" t="str">
        <f t="shared" si="77"/>
        <v>Les autres banques</v>
      </c>
    </row>
    <row r="349" spans="2:19">
      <c r="B349" s="242">
        <f>'Saisie Patrimoine'!B354</f>
        <v>0</v>
      </c>
      <c r="C349" s="242">
        <f t="shared" si="69"/>
        <v>0</v>
      </c>
      <c r="D349" s="242">
        <f t="shared" si="70"/>
        <v>0</v>
      </c>
      <c r="E349" s="242">
        <f>'Saisie Patrimoine'!C354</f>
        <v>0</v>
      </c>
      <c r="G349" s="242">
        <f>'Saisie Patrimoine'!E354</f>
        <v>0</v>
      </c>
      <c r="H349" s="242">
        <f>'Saisie Patrimoine'!F354</f>
        <v>0</v>
      </c>
      <c r="J349" s="242">
        <f>IF(E349=0,0,INDEX('Liste Classe d''actifs'!$A$8:$A$37,MATCH(E349,'Liste Classe d''actifs'!$B$8:$B$37,0)))</f>
        <v>0</v>
      </c>
      <c r="K349" s="242" t="str">
        <f>IF(A349="","",IF(ISERROR(VLOOKUP(B349,'Liste Banque-Enveloppe'!A:D,2,FALSE)),0,VLOOKUP(B349,'Liste Banque-Enveloppe'!A:D,2,FALSE)))</f>
        <v/>
      </c>
      <c r="L349" s="242" t="str">
        <f t="shared" si="71"/>
        <v>00</v>
      </c>
      <c r="M349" s="242">
        <f t="shared" si="72"/>
        <v>0</v>
      </c>
      <c r="N349" s="242">
        <f t="shared" si="73"/>
        <v>0</v>
      </c>
      <c r="O349" s="242">
        <f t="shared" si="74"/>
        <v>0</v>
      </c>
      <c r="P349" s="242">
        <f t="shared" si="75"/>
        <v>0</v>
      </c>
      <c r="R349" s="242" t="str">
        <f t="shared" si="76"/>
        <v>Les autres classes d'actifs</v>
      </c>
      <c r="S349" s="242" t="str">
        <f t="shared" si="77"/>
        <v>Les autres banques</v>
      </c>
    </row>
    <row r="350" spans="2:19">
      <c r="B350" s="242">
        <f>'Saisie Patrimoine'!B355</f>
        <v>0</v>
      </c>
      <c r="C350" s="242">
        <f t="shared" si="69"/>
        <v>0</v>
      </c>
      <c r="D350" s="242">
        <f t="shared" si="70"/>
        <v>0</v>
      </c>
      <c r="E350" s="242">
        <f>'Saisie Patrimoine'!C355</f>
        <v>0</v>
      </c>
      <c r="G350" s="242">
        <f>'Saisie Patrimoine'!E355</f>
        <v>0</v>
      </c>
      <c r="H350" s="242">
        <f>'Saisie Patrimoine'!F355</f>
        <v>0</v>
      </c>
      <c r="J350" s="242">
        <f>IF(E350=0,0,INDEX('Liste Classe d''actifs'!$A$8:$A$37,MATCH(E350,'Liste Classe d''actifs'!$B$8:$B$37,0)))</f>
        <v>0</v>
      </c>
      <c r="K350" s="242" t="str">
        <f>IF(A350="","",IF(ISERROR(VLOOKUP(B350,'Liste Banque-Enveloppe'!A:D,2,FALSE)),0,VLOOKUP(B350,'Liste Banque-Enveloppe'!A:D,2,FALSE)))</f>
        <v/>
      </c>
      <c r="L350" s="242" t="str">
        <f t="shared" si="71"/>
        <v>00</v>
      </c>
      <c r="M350" s="242">
        <f t="shared" si="72"/>
        <v>0</v>
      </c>
      <c r="N350" s="242">
        <f t="shared" si="73"/>
        <v>0</v>
      </c>
      <c r="O350" s="242">
        <f t="shared" si="74"/>
        <v>0</v>
      </c>
      <c r="P350" s="242">
        <f t="shared" si="75"/>
        <v>0</v>
      </c>
      <c r="R350" s="242" t="str">
        <f t="shared" si="76"/>
        <v>Les autres classes d'actifs</v>
      </c>
      <c r="S350" s="242" t="str">
        <f t="shared" si="77"/>
        <v>Les autres banques</v>
      </c>
    </row>
    <row r="351" spans="2:19">
      <c r="B351" s="242">
        <f>'Saisie Patrimoine'!B356</f>
        <v>0</v>
      </c>
      <c r="C351" s="242">
        <f t="shared" si="69"/>
        <v>0</v>
      </c>
      <c r="D351" s="242">
        <f t="shared" si="70"/>
        <v>0</v>
      </c>
      <c r="E351" s="242">
        <f>'Saisie Patrimoine'!C356</f>
        <v>0</v>
      </c>
      <c r="G351" s="242">
        <f>'Saisie Patrimoine'!E356</f>
        <v>0</v>
      </c>
      <c r="H351" s="242">
        <f>'Saisie Patrimoine'!F356</f>
        <v>0</v>
      </c>
      <c r="J351" s="242">
        <f>IF(E351=0,0,INDEX('Liste Classe d''actifs'!$A$8:$A$37,MATCH(E351,'Liste Classe d''actifs'!$B$8:$B$37,0)))</f>
        <v>0</v>
      </c>
      <c r="K351" s="242" t="str">
        <f>IF(A351="","",IF(ISERROR(VLOOKUP(B351,'Liste Banque-Enveloppe'!A:D,2,FALSE)),0,VLOOKUP(B351,'Liste Banque-Enveloppe'!A:D,2,FALSE)))</f>
        <v/>
      </c>
      <c r="L351" s="242" t="str">
        <f t="shared" si="71"/>
        <v>00</v>
      </c>
      <c r="M351" s="242">
        <f t="shared" si="72"/>
        <v>0</v>
      </c>
      <c r="N351" s="242">
        <f t="shared" si="73"/>
        <v>0</v>
      </c>
      <c r="O351" s="242">
        <f t="shared" si="74"/>
        <v>0</v>
      </c>
      <c r="P351" s="242">
        <f t="shared" si="75"/>
        <v>0</v>
      </c>
      <c r="R351" s="242" t="str">
        <f t="shared" si="76"/>
        <v>Les autres classes d'actifs</v>
      </c>
      <c r="S351" s="242" t="str">
        <f t="shared" si="77"/>
        <v>Les autres banques</v>
      </c>
    </row>
    <row r="352" spans="2:19">
      <c r="B352" s="242">
        <f>'Saisie Patrimoine'!B357</f>
        <v>0</v>
      </c>
      <c r="C352" s="242">
        <f t="shared" si="69"/>
        <v>0</v>
      </c>
      <c r="D352" s="242">
        <f t="shared" si="70"/>
        <v>0</v>
      </c>
      <c r="E352" s="242">
        <f>'Saisie Patrimoine'!C357</f>
        <v>0</v>
      </c>
      <c r="G352" s="242">
        <f>'Saisie Patrimoine'!E357</f>
        <v>0</v>
      </c>
      <c r="H352" s="242">
        <f>'Saisie Patrimoine'!F357</f>
        <v>0</v>
      </c>
      <c r="J352" s="242">
        <f>IF(E352=0,0,INDEX('Liste Classe d''actifs'!$A$8:$A$37,MATCH(E352,'Liste Classe d''actifs'!$B$8:$B$37,0)))</f>
        <v>0</v>
      </c>
      <c r="K352" s="242" t="str">
        <f>IF(A352="","",IF(ISERROR(VLOOKUP(B352,'Liste Banque-Enveloppe'!A:D,2,FALSE)),0,VLOOKUP(B352,'Liste Banque-Enveloppe'!A:D,2,FALSE)))</f>
        <v/>
      </c>
      <c r="L352" s="242" t="str">
        <f t="shared" si="71"/>
        <v>00</v>
      </c>
      <c r="M352" s="242">
        <f t="shared" si="72"/>
        <v>0</v>
      </c>
      <c r="N352" s="242">
        <f t="shared" si="73"/>
        <v>0</v>
      </c>
      <c r="O352" s="242">
        <f t="shared" si="74"/>
        <v>0</v>
      </c>
      <c r="P352" s="242">
        <f t="shared" si="75"/>
        <v>0</v>
      </c>
      <c r="R352" s="242" t="str">
        <f t="shared" si="76"/>
        <v>Les autres classes d'actifs</v>
      </c>
      <c r="S352" s="242" t="str">
        <f t="shared" si="77"/>
        <v>Les autres banques</v>
      </c>
    </row>
    <row r="353" spans="2:19">
      <c r="B353" s="242">
        <f>'Saisie Patrimoine'!B358</f>
        <v>0</v>
      </c>
      <c r="C353" s="242">
        <f t="shared" si="69"/>
        <v>0</v>
      </c>
      <c r="D353" s="242">
        <f t="shared" si="70"/>
        <v>0</v>
      </c>
      <c r="E353" s="242">
        <f>'Saisie Patrimoine'!C358</f>
        <v>0</v>
      </c>
      <c r="G353" s="242">
        <f>'Saisie Patrimoine'!E358</f>
        <v>0</v>
      </c>
      <c r="H353" s="242">
        <f>'Saisie Patrimoine'!F358</f>
        <v>0</v>
      </c>
      <c r="J353" s="242">
        <f>IF(E353=0,0,INDEX('Liste Classe d''actifs'!$A$8:$A$37,MATCH(E353,'Liste Classe d''actifs'!$B$8:$B$37,0)))</f>
        <v>0</v>
      </c>
      <c r="K353" s="242" t="str">
        <f>IF(A353="","",IF(ISERROR(VLOOKUP(B353,'Liste Banque-Enveloppe'!A:D,2,FALSE)),0,VLOOKUP(B353,'Liste Banque-Enveloppe'!A:D,2,FALSE)))</f>
        <v/>
      </c>
      <c r="L353" s="242" t="str">
        <f t="shared" si="71"/>
        <v>00</v>
      </c>
      <c r="M353" s="242">
        <f t="shared" si="72"/>
        <v>0</v>
      </c>
      <c r="N353" s="242">
        <f t="shared" si="73"/>
        <v>0</v>
      </c>
      <c r="O353" s="242">
        <f t="shared" si="74"/>
        <v>0</v>
      </c>
      <c r="P353" s="242">
        <f t="shared" si="75"/>
        <v>0</v>
      </c>
      <c r="R353" s="242" t="str">
        <f t="shared" si="76"/>
        <v>Les autres classes d'actifs</v>
      </c>
      <c r="S353" s="242" t="str">
        <f t="shared" si="77"/>
        <v>Les autres banques</v>
      </c>
    </row>
    <row r="354" spans="2:19">
      <c r="B354" s="242">
        <f>'Saisie Patrimoine'!B359</f>
        <v>0</v>
      </c>
      <c r="C354" s="242">
        <f t="shared" si="69"/>
        <v>0</v>
      </c>
      <c r="D354" s="242">
        <f t="shared" si="70"/>
        <v>0</v>
      </c>
      <c r="E354" s="242">
        <f>'Saisie Patrimoine'!C359</f>
        <v>0</v>
      </c>
      <c r="G354" s="242">
        <f>'Saisie Patrimoine'!E359</f>
        <v>0</v>
      </c>
      <c r="H354" s="242">
        <f>'Saisie Patrimoine'!F359</f>
        <v>0</v>
      </c>
      <c r="J354" s="242">
        <f>IF(E354=0,0,INDEX('Liste Classe d''actifs'!$A$8:$A$37,MATCH(E354,'Liste Classe d''actifs'!$B$8:$B$37,0)))</f>
        <v>0</v>
      </c>
      <c r="K354" s="242" t="str">
        <f>IF(A354="","",IF(ISERROR(VLOOKUP(B354,'Liste Banque-Enveloppe'!A:D,2,FALSE)),0,VLOOKUP(B354,'Liste Banque-Enveloppe'!A:D,2,FALSE)))</f>
        <v/>
      </c>
      <c r="L354" s="242" t="str">
        <f t="shared" si="71"/>
        <v>00</v>
      </c>
      <c r="M354" s="242">
        <f t="shared" si="72"/>
        <v>0</v>
      </c>
      <c r="N354" s="242">
        <f t="shared" si="73"/>
        <v>0</v>
      </c>
      <c r="O354" s="242">
        <f t="shared" si="74"/>
        <v>0</v>
      </c>
      <c r="P354" s="242">
        <f t="shared" si="75"/>
        <v>0</v>
      </c>
      <c r="R354" s="242" t="str">
        <f t="shared" si="76"/>
        <v>Les autres classes d'actifs</v>
      </c>
      <c r="S354" s="242" t="str">
        <f t="shared" si="77"/>
        <v>Les autres banques</v>
      </c>
    </row>
    <row r="355" spans="2:19">
      <c r="B355" s="242">
        <f>'Saisie Patrimoine'!B360</f>
        <v>0</v>
      </c>
      <c r="C355" s="242">
        <f t="shared" si="69"/>
        <v>0</v>
      </c>
      <c r="D355" s="242">
        <f t="shared" si="70"/>
        <v>0</v>
      </c>
      <c r="E355" s="242">
        <f>'Saisie Patrimoine'!C360</f>
        <v>0</v>
      </c>
      <c r="G355" s="242">
        <f>'Saisie Patrimoine'!E360</f>
        <v>0</v>
      </c>
      <c r="H355" s="242">
        <f>'Saisie Patrimoine'!F360</f>
        <v>0</v>
      </c>
      <c r="J355" s="242">
        <f>IF(E355=0,0,INDEX('Liste Classe d''actifs'!$A$8:$A$37,MATCH(E355,'Liste Classe d''actifs'!$B$8:$B$37,0)))</f>
        <v>0</v>
      </c>
      <c r="K355" s="242" t="str">
        <f>IF(A355="","",IF(ISERROR(VLOOKUP(B355,'Liste Banque-Enveloppe'!A:D,2,FALSE)),0,VLOOKUP(B355,'Liste Banque-Enveloppe'!A:D,2,FALSE)))</f>
        <v/>
      </c>
      <c r="L355" s="242" t="str">
        <f t="shared" si="71"/>
        <v>00</v>
      </c>
      <c r="M355" s="242">
        <f t="shared" si="72"/>
        <v>0</v>
      </c>
      <c r="N355" s="242">
        <f t="shared" si="73"/>
        <v>0</v>
      </c>
      <c r="O355" s="242">
        <f t="shared" si="74"/>
        <v>0</v>
      </c>
      <c r="P355" s="242">
        <f t="shared" si="75"/>
        <v>0</v>
      </c>
      <c r="R355" s="242" t="str">
        <f t="shared" si="76"/>
        <v>Les autres classes d'actifs</v>
      </c>
      <c r="S355" s="242" t="str">
        <f t="shared" si="77"/>
        <v>Les autres banques</v>
      </c>
    </row>
    <row r="356" spans="2:19">
      <c r="B356" s="242">
        <f>'Saisie Patrimoine'!B361</f>
        <v>0</v>
      </c>
      <c r="C356" s="242">
        <f t="shared" si="69"/>
        <v>0</v>
      </c>
      <c r="D356" s="242">
        <f t="shared" si="70"/>
        <v>0</v>
      </c>
      <c r="E356" s="242">
        <f>'Saisie Patrimoine'!C361</f>
        <v>0</v>
      </c>
      <c r="G356" s="242">
        <f>'Saisie Patrimoine'!E361</f>
        <v>0</v>
      </c>
      <c r="H356" s="242">
        <f>'Saisie Patrimoine'!F361</f>
        <v>0</v>
      </c>
      <c r="J356" s="242">
        <f>IF(E356=0,0,INDEX('Liste Classe d''actifs'!$A$8:$A$37,MATCH(E356,'Liste Classe d''actifs'!$B$8:$B$37,0)))</f>
        <v>0</v>
      </c>
      <c r="K356" s="242" t="str">
        <f>IF(A356="","",IF(ISERROR(VLOOKUP(B356,'Liste Banque-Enveloppe'!A:D,2,FALSE)),0,VLOOKUP(B356,'Liste Banque-Enveloppe'!A:D,2,FALSE)))</f>
        <v/>
      </c>
      <c r="L356" s="242" t="str">
        <f t="shared" si="71"/>
        <v>00</v>
      </c>
      <c r="M356" s="242">
        <f t="shared" si="72"/>
        <v>0</v>
      </c>
      <c r="N356" s="242">
        <f t="shared" si="73"/>
        <v>0</v>
      </c>
      <c r="O356" s="242">
        <f t="shared" si="74"/>
        <v>0</v>
      </c>
      <c r="P356" s="242">
        <f t="shared" si="75"/>
        <v>0</v>
      </c>
      <c r="R356" s="242" t="str">
        <f t="shared" si="76"/>
        <v>Les autres classes d'actifs</v>
      </c>
      <c r="S356" s="242" t="str">
        <f t="shared" si="77"/>
        <v>Les autres banques</v>
      </c>
    </row>
    <row r="357" spans="2:19">
      <c r="B357" s="242">
        <f>'Saisie Patrimoine'!B362</f>
        <v>0</v>
      </c>
      <c r="C357" s="242">
        <f t="shared" si="69"/>
        <v>0</v>
      </c>
      <c r="D357" s="242">
        <f t="shared" si="70"/>
        <v>0</v>
      </c>
      <c r="E357" s="242">
        <f>'Saisie Patrimoine'!C362</f>
        <v>0</v>
      </c>
      <c r="G357" s="242">
        <f>'Saisie Patrimoine'!E362</f>
        <v>0</v>
      </c>
      <c r="H357" s="242">
        <f>'Saisie Patrimoine'!F362</f>
        <v>0</v>
      </c>
      <c r="J357" s="242">
        <f>IF(E357=0,0,INDEX('Liste Classe d''actifs'!$A$8:$A$37,MATCH(E357,'Liste Classe d''actifs'!$B$8:$B$37,0)))</f>
        <v>0</v>
      </c>
      <c r="K357" s="242" t="str">
        <f>IF(A357="","",IF(ISERROR(VLOOKUP(B357,'Liste Banque-Enveloppe'!A:D,2,FALSE)),0,VLOOKUP(B357,'Liste Banque-Enveloppe'!A:D,2,FALSE)))</f>
        <v/>
      </c>
      <c r="L357" s="242" t="str">
        <f t="shared" si="71"/>
        <v>00</v>
      </c>
      <c r="M357" s="242">
        <f t="shared" si="72"/>
        <v>0</v>
      </c>
      <c r="N357" s="242">
        <f t="shared" si="73"/>
        <v>0</v>
      </c>
      <c r="O357" s="242">
        <f t="shared" si="74"/>
        <v>0</v>
      </c>
      <c r="P357" s="242">
        <f t="shared" si="75"/>
        <v>0</v>
      </c>
      <c r="R357" s="242" t="str">
        <f t="shared" si="76"/>
        <v>Les autres classes d'actifs</v>
      </c>
      <c r="S357" s="242" t="str">
        <f t="shared" si="77"/>
        <v>Les autres banques</v>
      </c>
    </row>
    <row r="358" spans="2:19">
      <c r="B358" s="242">
        <f>'Saisie Patrimoine'!B363</f>
        <v>0</v>
      </c>
      <c r="C358" s="242">
        <f t="shared" si="69"/>
        <v>0</v>
      </c>
      <c r="D358" s="242">
        <f t="shared" si="70"/>
        <v>0</v>
      </c>
      <c r="E358" s="242">
        <f>'Saisie Patrimoine'!C363</f>
        <v>0</v>
      </c>
      <c r="G358" s="242">
        <f>'Saisie Patrimoine'!E363</f>
        <v>0</v>
      </c>
      <c r="H358" s="242">
        <f>'Saisie Patrimoine'!F363</f>
        <v>0</v>
      </c>
      <c r="J358" s="242">
        <f>IF(E358=0,0,INDEX('Liste Classe d''actifs'!$A$8:$A$37,MATCH(E358,'Liste Classe d''actifs'!$B$8:$B$37,0)))</f>
        <v>0</v>
      </c>
      <c r="K358" s="242" t="str">
        <f>IF(A358="","",IF(ISERROR(VLOOKUP(B358,'Liste Banque-Enveloppe'!A:D,2,FALSE)),0,VLOOKUP(B358,'Liste Banque-Enveloppe'!A:D,2,FALSE)))</f>
        <v/>
      </c>
      <c r="L358" s="242" t="str">
        <f t="shared" si="71"/>
        <v>00</v>
      </c>
      <c r="M358" s="242">
        <f t="shared" si="72"/>
        <v>0</v>
      </c>
      <c r="N358" s="242">
        <f t="shared" si="73"/>
        <v>0</v>
      </c>
      <c r="O358" s="242">
        <f t="shared" si="74"/>
        <v>0</v>
      </c>
      <c r="P358" s="242">
        <f t="shared" si="75"/>
        <v>0</v>
      </c>
      <c r="R358" s="242" t="str">
        <f t="shared" si="76"/>
        <v>Les autres classes d'actifs</v>
      </c>
      <c r="S358" s="242" t="str">
        <f t="shared" si="77"/>
        <v>Les autres banques</v>
      </c>
    </row>
    <row r="359" spans="2:19">
      <c r="B359" s="242">
        <f>'Saisie Patrimoine'!B364</f>
        <v>0</v>
      </c>
      <c r="C359" s="242">
        <f t="shared" si="69"/>
        <v>0</v>
      </c>
      <c r="D359" s="242">
        <f t="shared" si="70"/>
        <v>0</v>
      </c>
      <c r="E359" s="242">
        <f>'Saisie Patrimoine'!C364</f>
        <v>0</v>
      </c>
      <c r="G359" s="242">
        <f>'Saisie Patrimoine'!E364</f>
        <v>0</v>
      </c>
      <c r="H359" s="242">
        <f>'Saisie Patrimoine'!F364</f>
        <v>0</v>
      </c>
      <c r="J359" s="242">
        <f>IF(E359=0,0,INDEX('Liste Classe d''actifs'!$A$8:$A$37,MATCH(E359,'Liste Classe d''actifs'!$B$8:$B$37,0)))</f>
        <v>0</v>
      </c>
      <c r="K359" s="242" t="str">
        <f>IF(A359="","",IF(ISERROR(VLOOKUP(B359,'Liste Banque-Enveloppe'!A:D,2,FALSE)),0,VLOOKUP(B359,'Liste Banque-Enveloppe'!A:D,2,FALSE)))</f>
        <v/>
      </c>
      <c r="L359" s="242" t="str">
        <f t="shared" si="71"/>
        <v>00</v>
      </c>
      <c r="M359" s="242">
        <f t="shared" si="72"/>
        <v>0</v>
      </c>
      <c r="N359" s="242">
        <f t="shared" si="73"/>
        <v>0</v>
      </c>
      <c r="O359" s="242">
        <f t="shared" si="74"/>
        <v>0</v>
      </c>
      <c r="P359" s="242">
        <f t="shared" si="75"/>
        <v>0</v>
      </c>
      <c r="R359" s="242" t="str">
        <f t="shared" si="76"/>
        <v>Les autres classes d'actifs</v>
      </c>
      <c r="S359" s="242" t="str">
        <f t="shared" si="77"/>
        <v>Les autres banques</v>
      </c>
    </row>
    <row r="360" spans="2:19">
      <c r="B360" s="242">
        <f>'Saisie Patrimoine'!B365</f>
        <v>0</v>
      </c>
      <c r="C360" s="242">
        <f t="shared" si="69"/>
        <v>0</v>
      </c>
      <c r="D360" s="242">
        <f t="shared" si="70"/>
        <v>0</v>
      </c>
      <c r="E360" s="242">
        <f>'Saisie Patrimoine'!C365</f>
        <v>0</v>
      </c>
      <c r="G360" s="242">
        <f>'Saisie Patrimoine'!E365</f>
        <v>0</v>
      </c>
      <c r="H360" s="242">
        <f>'Saisie Patrimoine'!F365</f>
        <v>0</v>
      </c>
      <c r="J360" s="242">
        <f>IF(E360=0,0,INDEX('Liste Classe d''actifs'!$A$8:$A$37,MATCH(E360,'Liste Classe d''actifs'!$B$8:$B$37,0)))</f>
        <v>0</v>
      </c>
      <c r="K360" s="242" t="str">
        <f>IF(A360="","",IF(ISERROR(VLOOKUP(B360,'Liste Banque-Enveloppe'!A:D,2,FALSE)),0,VLOOKUP(B360,'Liste Banque-Enveloppe'!A:D,2,FALSE)))</f>
        <v/>
      </c>
      <c r="L360" s="242" t="str">
        <f t="shared" si="71"/>
        <v>00</v>
      </c>
      <c r="M360" s="242">
        <f t="shared" si="72"/>
        <v>0</v>
      </c>
      <c r="N360" s="242">
        <f t="shared" si="73"/>
        <v>0</v>
      </c>
      <c r="O360" s="242">
        <f t="shared" si="74"/>
        <v>0</v>
      </c>
      <c r="P360" s="242">
        <f t="shared" si="75"/>
        <v>0</v>
      </c>
      <c r="R360" s="242" t="str">
        <f t="shared" si="76"/>
        <v>Les autres classes d'actifs</v>
      </c>
      <c r="S360" s="242" t="str">
        <f t="shared" si="77"/>
        <v>Les autres banques</v>
      </c>
    </row>
    <row r="361" spans="2:19">
      <c r="B361" s="242">
        <f>'Saisie Patrimoine'!B366</f>
        <v>0</v>
      </c>
      <c r="C361" s="242">
        <f t="shared" si="69"/>
        <v>0</v>
      </c>
      <c r="D361" s="242">
        <f t="shared" si="70"/>
        <v>0</v>
      </c>
      <c r="E361" s="242">
        <f>'Saisie Patrimoine'!C366</f>
        <v>0</v>
      </c>
      <c r="G361" s="242">
        <f>'Saisie Patrimoine'!E366</f>
        <v>0</v>
      </c>
      <c r="H361" s="242">
        <f>'Saisie Patrimoine'!F366</f>
        <v>0</v>
      </c>
      <c r="J361" s="242">
        <f>IF(E361=0,0,INDEX('Liste Classe d''actifs'!$A$8:$A$37,MATCH(E361,'Liste Classe d''actifs'!$B$8:$B$37,0)))</f>
        <v>0</v>
      </c>
      <c r="K361" s="242" t="str">
        <f>IF(A361="","",IF(ISERROR(VLOOKUP(B361,'Liste Banque-Enveloppe'!A:D,2,FALSE)),0,VLOOKUP(B361,'Liste Banque-Enveloppe'!A:D,2,FALSE)))</f>
        <v/>
      </c>
      <c r="L361" s="242" t="str">
        <f t="shared" si="71"/>
        <v>00</v>
      </c>
      <c r="M361" s="242">
        <f t="shared" si="72"/>
        <v>0</v>
      </c>
      <c r="N361" s="242">
        <f t="shared" si="73"/>
        <v>0</v>
      </c>
      <c r="O361" s="242">
        <f t="shared" si="74"/>
        <v>0</v>
      </c>
      <c r="P361" s="242">
        <f t="shared" si="75"/>
        <v>0</v>
      </c>
      <c r="R361" s="242" t="str">
        <f t="shared" si="76"/>
        <v>Les autres classes d'actifs</v>
      </c>
      <c r="S361" s="242" t="str">
        <f t="shared" si="77"/>
        <v>Les autres banques</v>
      </c>
    </row>
    <row r="362" spans="2:19">
      <c r="B362" s="242">
        <f>'Saisie Patrimoine'!B367</f>
        <v>0</v>
      </c>
      <c r="C362" s="242">
        <f t="shared" si="69"/>
        <v>0</v>
      </c>
      <c r="D362" s="242">
        <f t="shared" si="70"/>
        <v>0</v>
      </c>
      <c r="E362" s="242">
        <f>'Saisie Patrimoine'!C367</f>
        <v>0</v>
      </c>
      <c r="G362" s="242">
        <f>'Saisie Patrimoine'!E367</f>
        <v>0</v>
      </c>
      <c r="H362" s="242">
        <f>'Saisie Patrimoine'!F367</f>
        <v>0</v>
      </c>
      <c r="J362" s="242">
        <f>IF(E362=0,0,INDEX('Liste Classe d''actifs'!$A$8:$A$37,MATCH(E362,'Liste Classe d''actifs'!$B$8:$B$37,0)))</f>
        <v>0</v>
      </c>
      <c r="K362" s="242" t="str">
        <f>IF(A362="","",IF(ISERROR(VLOOKUP(B362,'Liste Banque-Enveloppe'!A:D,2,FALSE)),0,VLOOKUP(B362,'Liste Banque-Enveloppe'!A:D,2,FALSE)))</f>
        <v/>
      </c>
      <c r="L362" s="242" t="str">
        <f t="shared" si="71"/>
        <v>00</v>
      </c>
      <c r="M362" s="242">
        <f t="shared" si="72"/>
        <v>0</v>
      </c>
      <c r="N362" s="242">
        <f t="shared" si="73"/>
        <v>0</v>
      </c>
      <c r="O362" s="242">
        <f t="shared" si="74"/>
        <v>0</v>
      </c>
      <c r="P362" s="242">
        <f t="shared" si="75"/>
        <v>0</v>
      </c>
      <c r="R362" s="242" t="str">
        <f t="shared" si="76"/>
        <v>Les autres classes d'actifs</v>
      </c>
      <c r="S362" s="242" t="str">
        <f t="shared" si="77"/>
        <v>Les autres banques</v>
      </c>
    </row>
    <row r="363" spans="2:19">
      <c r="B363" s="242">
        <f>'Saisie Patrimoine'!B368</f>
        <v>0</v>
      </c>
      <c r="C363" s="242">
        <f t="shared" si="69"/>
        <v>0</v>
      </c>
      <c r="D363" s="242">
        <f t="shared" si="70"/>
        <v>0</v>
      </c>
      <c r="E363" s="242">
        <f>'Saisie Patrimoine'!C368</f>
        <v>0</v>
      </c>
      <c r="G363" s="242">
        <f>'Saisie Patrimoine'!E368</f>
        <v>0</v>
      </c>
      <c r="H363" s="242">
        <f>'Saisie Patrimoine'!F368</f>
        <v>0</v>
      </c>
      <c r="J363" s="242">
        <f>IF(E363=0,0,INDEX('Liste Classe d''actifs'!$A$8:$A$37,MATCH(E363,'Liste Classe d''actifs'!$B$8:$B$37,0)))</f>
        <v>0</v>
      </c>
      <c r="K363" s="242" t="str">
        <f>IF(A363="","",IF(ISERROR(VLOOKUP(B363,'Liste Banque-Enveloppe'!A:D,2,FALSE)),0,VLOOKUP(B363,'Liste Banque-Enveloppe'!A:D,2,FALSE)))</f>
        <v/>
      </c>
      <c r="L363" s="242" t="str">
        <f t="shared" si="71"/>
        <v>00</v>
      </c>
      <c r="M363" s="242">
        <f t="shared" si="72"/>
        <v>0</v>
      </c>
      <c r="N363" s="242">
        <f t="shared" si="73"/>
        <v>0</v>
      </c>
      <c r="O363" s="242">
        <f t="shared" si="74"/>
        <v>0</v>
      </c>
      <c r="P363" s="242">
        <f t="shared" si="75"/>
        <v>0</v>
      </c>
      <c r="R363" s="242" t="str">
        <f t="shared" si="76"/>
        <v>Les autres classes d'actifs</v>
      </c>
      <c r="S363" s="242" t="str">
        <f t="shared" si="77"/>
        <v>Les autres banques</v>
      </c>
    </row>
    <row r="364" spans="2:19">
      <c r="B364" s="242">
        <f>'Saisie Patrimoine'!B369</f>
        <v>0</v>
      </c>
      <c r="C364" s="242">
        <f t="shared" si="69"/>
        <v>0</v>
      </c>
      <c r="D364" s="242">
        <f t="shared" si="70"/>
        <v>0</v>
      </c>
      <c r="E364" s="242">
        <f>'Saisie Patrimoine'!C369</f>
        <v>0</v>
      </c>
      <c r="G364" s="242">
        <f>'Saisie Patrimoine'!E369</f>
        <v>0</v>
      </c>
      <c r="H364" s="242">
        <f>'Saisie Patrimoine'!F369</f>
        <v>0</v>
      </c>
      <c r="J364" s="242">
        <f>IF(E364=0,0,INDEX('Liste Classe d''actifs'!$A$8:$A$37,MATCH(E364,'Liste Classe d''actifs'!$B$8:$B$37,0)))</f>
        <v>0</v>
      </c>
      <c r="K364" s="242" t="str">
        <f>IF(A364="","",IF(ISERROR(VLOOKUP(B364,'Liste Banque-Enveloppe'!A:D,2,FALSE)),0,VLOOKUP(B364,'Liste Banque-Enveloppe'!A:D,2,FALSE)))</f>
        <v/>
      </c>
      <c r="L364" s="242" t="str">
        <f t="shared" si="71"/>
        <v>00</v>
      </c>
      <c r="M364" s="242">
        <f t="shared" si="72"/>
        <v>0</v>
      </c>
      <c r="N364" s="242">
        <f t="shared" si="73"/>
        <v>0</v>
      </c>
      <c r="O364" s="242">
        <f t="shared" si="74"/>
        <v>0</v>
      </c>
      <c r="P364" s="242">
        <f t="shared" si="75"/>
        <v>0</v>
      </c>
      <c r="R364" s="242" t="str">
        <f t="shared" si="76"/>
        <v>Les autres classes d'actifs</v>
      </c>
      <c r="S364" s="242" t="str">
        <f t="shared" si="77"/>
        <v>Les autres banques</v>
      </c>
    </row>
    <row r="365" spans="2:19">
      <c r="B365" s="242">
        <f>'Saisie Patrimoine'!B370</f>
        <v>0</v>
      </c>
      <c r="C365" s="242">
        <f t="shared" si="69"/>
        <v>0</v>
      </c>
      <c r="D365" s="242">
        <f t="shared" si="70"/>
        <v>0</v>
      </c>
      <c r="E365" s="242">
        <f>'Saisie Patrimoine'!C370</f>
        <v>0</v>
      </c>
      <c r="G365" s="242">
        <f>'Saisie Patrimoine'!E370</f>
        <v>0</v>
      </c>
      <c r="H365" s="242">
        <f>'Saisie Patrimoine'!F370</f>
        <v>0</v>
      </c>
      <c r="J365" s="242">
        <f>IF(E365=0,0,INDEX('Liste Classe d''actifs'!$A$8:$A$37,MATCH(E365,'Liste Classe d''actifs'!$B$8:$B$37,0)))</f>
        <v>0</v>
      </c>
      <c r="K365" s="242" t="str">
        <f>IF(A365="","",IF(ISERROR(VLOOKUP(B365,'Liste Banque-Enveloppe'!A:D,2,FALSE)),0,VLOOKUP(B365,'Liste Banque-Enveloppe'!A:D,2,FALSE)))</f>
        <v/>
      </c>
      <c r="L365" s="242" t="str">
        <f t="shared" si="71"/>
        <v>00</v>
      </c>
      <c r="M365" s="242">
        <f t="shared" si="72"/>
        <v>0</v>
      </c>
      <c r="N365" s="242">
        <f t="shared" si="73"/>
        <v>0</v>
      </c>
      <c r="O365" s="242">
        <f t="shared" si="74"/>
        <v>0</v>
      </c>
      <c r="P365" s="242">
        <f t="shared" si="75"/>
        <v>0</v>
      </c>
      <c r="R365" s="242" t="str">
        <f t="shared" si="76"/>
        <v>Les autres classes d'actifs</v>
      </c>
      <c r="S365" s="242" t="str">
        <f t="shared" si="77"/>
        <v>Les autres banques</v>
      </c>
    </row>
    <row r="366" spans="2:19">
      <c r="B366" s="242">
        <f>'Saisie Patrimoine'!B371</f>
        <v>0</v>
      </c>
      <c r="C366" s="242">
        <f t="shared" si="69"/>
        <v>0</v>
      </c>
      <c r="D366" s="242">
        <f t="shared" si="70"/>
        <v>0</v>
      </c>
      <c r="E366" s="242">
        <f>'Saisie Patrimoine'!C371</f>
        <v>0</v>
      </c>
      <c r="G366" s="242">
        <f>'Saisie Patrimoine'!E371</f>
        <v>0</v>
      </c>
      <c r="H366" s="242">
        <f>'Saisie Patrimoine'!F371</f>
        <v>0</v>
      </c>
      <c r="J366" s="242">
        <f>IF(E366=0,0,INDEX('Liste Classe d''actifs'!$A$8:$A$37,MATCH(E366,'Liste Classe d''actifs'!$B$8:$B$37,0)))</f>
        <v>0</v>
      </c>
      <c r="K366" s="242" t="str">
        <f>IF(A366="","",IF(ISERROR(VLOOKUP(B366,'Liste Banque-Enveloppe'!A:D,2,FALSE)),0,VLOOKUP(B366,'Liste Banque-Enveloppe'!A:D,2,FALSE)))</f>
        <v/>
      </c>
      <c r="L366" s="242" t="str">
        <f t="shared" si="71"/>
        <v>00</v>
      </c>
      <c r="M366" s="242">
        <f t="shared" si="72"/>
        <v>0</v>
      </c>
      <c r="N366" s="242">
        <f t="shared" si="73"/>
        <v>0</v>
      </c>
      <c r="O366" s="242">
        <f t="shared" si="74"/>
        <v>0</v>
      </c>
      <c r="P366" s="242">
        <f t="shared" si="75"/>
        <v>0</v>
      </c>
      <c r="R366" s="242" t="str">
        <f t="shared" si="76"/>
        <v>Les autres classes d'actifs</v>
      </c>
      <c r="S366" s="242" t="str">
        <f t="shared" si="77"/>
        <v>Les autres banques</v>
      </c>
    </row>
    <row r="367" spans="2:19">
      <c r="B367" s="242">
        <f>'Saisie Patrimoine'!B372</f>
        <v>0</v>
      </c>
      <c r="C367" s="242">
        <f t="shared" si="69"/>
        <v>0</v>
      </c>
      <c r="D367" s="242">
        <f t="shared" si="70"/>
        <v>0</v>
      </c>
      <c r="E367" s="242">
        <f>'Saisie Patrimoine'!C372</f>
        <v>0</v>
      </c>
      <c r="G367" s="242">
        <f>'Saisie Patrimoine'!E372</f>
        <v>0</v>
      </c>
      <c r="H367" s="242">
        <f>'Saisie Patrimoine'!F372</f>
        <v>0</v>
      </c>
      <c r="J367" s="242">
        <f>IF(E367=0,0,INDEX('Liste Classe d''actifs'!$A$8:$A$37,MATCH(E367,'Liste Classe d''actifs'!$B$8:$B$37,0)))</f>
        <v>0</v>
      </c>
      <c r="K367" s="242" t="str">
        <f>IF(A367="","",IF(ISERROR(VLOOKUP(B367,'Liste Banque-Enveloppe'!A:D,2,FALSE)),0,VLOOKUP(B367,'Liste Banque-Enveloppe'!A:D,2,FALSE)))</f>
        <v/>
      </c>
      <c r="L367" s="242" t="str">
        <f t="shared" si="71"/>
        <v>00</v>
      </c>
      <c r="M367" s="242">
        <f t="shared" si="72"/>
        <v>0</v>
      </c>
      <c r="N367" s="242">
        <f t="shared" si="73"/>
        <v>0</v>
      </c>
      <c r="O367" s="242">
        <f t="shared" si="74"/>
        <v>0</v>
      </c>
      <c r="P367" s="242">
        <f t="shared" si="75"/>
        <v>0</v>
      </c>
      <c r="R367" s="242" t="str">
        <f t="shared" si="76"/>
        <v>Les autres classes d'actifs</v>
      </c>
      <c r="S367" s="242" t="str">
        <f t="shared" si="77"/>
        <v>Les autres banques</v>
      </c>
    </row>
    <row r="368" spans="2:19">
      <c r="B368" s="242">
        <f>'Saisie Patrimoine'!B373</f>
        <v>0</v>
      </c>
      <c r="C368" s="242">
        <f t="shared" si="69"/>
        <v>0</v>
      </c>
      <c r="D368" s="242">
        <f t="shared" si="70"/>
        <v>0</v>
      </c>
      <c r="E368" s="242">
        <f>'Saisie Patrimoine'!C373</f>
        <v>0</v>
      </c>
      <c r="G368" s="242">
        <f>'Saisie Patrimoine'!E373</f>
        <v>0</v>
      </c>
      <c r="H368" s="242">
        <f>'Saisie Patrimoine'!F373</f>
        <v>0</v>
      </c>
      <c r="J368" s="242">
        <f>IF(E368=0,0,INDEX('Liste Classe d''actifs'!$A$8:$A$37,MATCH(E368,'Liste Classe d''actifs'!$B$8:$B$37,0)))</f>
        <v>0</v>
      </c>
      <c r="K368" s="242" t="str">
        <f>IF(A368="","",IF(ISERROR(VLOOKUP(B368,'Liste Banque-Enveloppe'!A:D,2,FALSE)),0,VLOOKUP(B368,'Liste Banque-Enveloppe'!A:D,2,FALSE)))</f>
        <v/>
      </c>
      <c r="L368" s="242" t="str">
        <f t="shared" si="71"/>
        <v>00</v>
      </c>
      <c r="M368" s="242">
        <f t="shared" si="72"/>
        <v>0</v>
      </c>
      <c r="N368" s="242">
        <f t="shared" si="73"/>
        <v>0</v>
      </c>
      <c r="O368" s="242">
        <f t="shared" si="74"/>
        <v>0</v>
      </c>
      <c r="P368" s="242">
        <f t="shared" si="75"/>
        <v>0</v>
      </c>
      <c r="R368" s="242" t="str">
        <f t="shared" si="76"/>
        <v>Les autres classes d'actifs</v>
      </c>
      <c r="S368" s="242" t="str">
        <f t="shared" si="77"/>
        <v>Les autres banques</v>
      </c>
    </row>
    <row r="369" spans="2:19">
      <c r="B369" s="242">
        <f>'Saisie Patrimoine'!B374</f>
        <v>0</v>
      </c>
      <c r="C369" s="242">
        <f t="shared" si="69"/>
        <v>0</v>
      </c>
      <c r="D369" s="242">
        <f t="shared" si="70"/>
        <v>0</v>
      </c>
      <c r="E369" s="242">
        <f>'Saisie Patrimoine'!C374</f>
        <v>0</v>
      </c>
      <c r="G369" s="242">
        <f>'Saisie Patrimoine'!E374</f>
        <v>0</v>
      </c>
      <c r="H369" s="242">
        <f>'Saisie Patrimoine'!F374</f>
        <v>0</v>
      </c>
      <c r="J369" s="242">
        <f>IF(E369=0,0,INDEX('Liste Classe d''actifs'!$A$8:$A$37,MATCH(E369,'Liste Classe d''actifs'!$B$8:$B$37,0)))</f>
        <v>0</v>
      </c>
      <c r="K369" s="242" t="str">
        <f>IF(A369="","",IF(ISERROR(VLOOKUP(B369,'Liste Banque-Enveloppe'!A:D,2,FALSE)),0,VLOOKUP(B369,'Liste Banque-Enveloppe'!A:D,2,FALSE)))</f>
        <v/>
      </c>
      <c r="L369" s="242" t="str">
        <f t="shared" si="71"/>
        <v>00</v>
      </c>
      <c r="M369" s="242">
        <f t="shared" si="72"/>
        <v>0</v>
      </c>
      <c r="N369" s="242">
        <f t="shared" si="73"/>
        <v>0</v>
      </c>
      <c r="O369" s="242">
        <f t="shared" si="74"/>
        <v>0</v>
      </c>
      <c r="P369" s="242">
        <f t="shared" si="75"/>
        <v>0</v>
      </c>
      <c r="R369" s="242" t="str">
        <f t="shared" si="76"/>
        <v>Les autres classes d'actifs</v>
      </c>
      <c r="S369" s="242" t="str">
        <f t="shared" si="77"/>
        <v>Les autres banques</v>
      </c>
    </row>
    <row r="370" spans="2:19">
      <c r="B370" s="242">
        <f>'Saisie Patrimoine'!B375</f>
        <v>0</v>
      </c>
      <c r="C370" s="242">
        <f t="shared" si="69"/>
        <v>0</v>
      </c>
      <c r="D370" s="242">
        <f t="shared" si="70"/>
        <v>0</v>
      </c>
      <c r="E370" s="242">
        <f>'Saisie Patrimoine'!C375</f>
        <v>0</v>
      </c>
      <c r="G370" s="242">
        <f>'Saisie Patrimoine'!E375</f>
        <v>0</v>
      </c>
      <c r="H370" s="242">
        <f>'Saisie Patrimoine'!F375</f>
        <v>0</v>
      </c>
      <c r="J370" s="242">
        <f>IF(E370=0,0,INDEX('Liste Classe d''actifs'!$A$8:$A$37,MATCH(E370,'Liste Classe d''actifs'!$B$8:$B$37,0)))</f>
        <v>0</v>
      </c>
      <c r="K370" s="242" t="str">
        <f>IF(A370="","",IF(ISERROR(VLOOKUP(B370,'Liste Banque-Enveloppe'!A:D,2,FALSE)),0,VLOOKUP(B370,'Liste Banque-Enveloppe'!A:D,2,FALSE)))</f>
        <v/>
      </c>
      <c r="L370" s="242" t="str">
        <f t="shared" si="71"/>
        <v>00</v>
      </c>
      <c r="M370" s="242">
        <f t="shared" si="72"/>
        <v>0</v>
      </c>
      <c r="N370" s="242">
        <f t="shared" si="73"/>
        <v>0</v>
      </c>
      <c r="O370" s="242">
        <f t="shared" si="74"/>
        <v>0</v>
      </c>
      <c r="P370" s="242">
        <f t="shared" si="75"/>
        <v>0</v>
      </c>
      <c r="R370" s="242" t="str">
        <f t="shared" si="76"/>
        <v>Les autres classes d'actifs</v>
      </c>
      <c r="S370" s="242" t="str">
        <f t="shared" si="77"/>
        <v>Les autres banques</v>
      </c>
    </row>
    <row r="371" spans="2:19">
      <c r="B371" s="242">
        <f>'Saisie Patrimoine'!B376</f>
        <v>0</v>
      </c>
      <c r="C371" s="242">
        <f t="shared" si="69"/>
        <v>0</v>
      </c>
      <c r="D371" s="242">
        <f t="shared" si="70"/>
        <v>0</v>
      </c>
      <c r="E371" s="242">
        <f>'Saisie Patrimoine'!C376</f>
        <v>0</v>
      </c>
      <c r="G371" s="242">
        <f>'Saisie Patrimoine'!E376</f>
        <v>0</v>
      </c>
      <c r="H371" s="242">
        <f>'Saisie Patrimoine'!F376</f>
        <v>0</v>
      </c>
      <c r="J371" s="242">
        <f>IF(E371=0,0,INDEX('Liste Classe d''actifs'!$A$8:$A$37,MATCH(E371,'Liste Classe d''actifs'!$B$8:$B$37,0)))</f>
        <v>0</v>
      </c>
      <c r="K371" s="242" t="str">
        <f>IF(A371="","",IF(ISERROR(VLOOKUP(B371,'Liste Banque-Enveloppe'!A:D,2,FALSE)),0,VLOOKUP(B371,'Liste Banque-Enveloppe'!A:D,2,FALSE)))</f>
        <v/>
      </c>
      <c r="L371" s="242" t="str">
        <f t="shared" si="71"/>
        <v>00</v>
      </c>
      <c r="M371" s="242">
        <f t="shared" si="72"/>
        <v>0</v>
      </c>
      <c r="N371" s="242">
        <f t="shared" si="73"/>
        <v>0</v>
      </c>
      <c r="O371" s="242">
        <f t="shared" si="74"/>
        <v>0</v>
      </c>
      <c r="P371" s="242">
        <f t="shared" si="75"/>
        <v>0</v>
      </c>
      <c r="R371" s="242" t="str">
        <f t="shared" si="76"/>
        <v>Les autres classes d'actifs</v>
      </c>
      <c r="S371" s="242" t="str">
        <f t="shared" si="77"/>
        <v>Les autres banques</v>
      </c>
    </row>
    <row r="372" spans="2:19">
      <c r="B372" s="242">
        <f>'Saisie Patrimoine'!B377</f>
        <v>0</v>
      </c>
      <c r="C372" s="242">
        <f t="shared" si="69"/>
        <v>0</v>
      </c>
      <c r="D372" s="242">
        <f t="shared" si="70"/>
        <v>0</v>
      </c>
      <c r="E372" s="242">
        <f>'Saisie Patrimoine'!C377</f>
        <v>0</v>
      </c>
      <c r="G372" s="242">
        <f>'Saisie Patrimoine'!E377</f>
        <v>0</v>
      </c>
      <c r="H372" s="242">
        <f>'Saisie Patrimoine'!F377</f>
        <v>0</v>
      </c>
      <c r="J372" s="242">
        <f>IF(E372=0,0,INDEX('Liste Classe d''actifs'!$A$8:$A$37,MATCH(E372,'Liste Classe d''actifs'!$B$8:$B$37,0)))</f>
        <v>0</v>
      </c>
      <c r="K372" s="242" t="str">
        <f>IF(A372="","",IF(ISERROR(VLOOKUP(B372,'Liste Banque-Enveloppe'!A:D,2,FALSE)),0,VLOOKUP(B372,'Liste Banque-Enveloppe'!A:D,2,FALSE)))</f>
        <v/>
      </c>
      <c r="L372" s="242" t="str">
        <f t="shared" si="71"/>
        <v>00</v>
      </c>
      <c r="M372" s="242">
        <f t="shared" si="72"/>
        <v>0</v>
      </c>
      <c r="N372" s="242">
        <f t="shared" si="73"/>
        <v>0</v>
      </c>
      <c r="O372" s="242">
        <f t="shared" si="74"/>
        <v>0</v>
      </c>
      <c r="P372" s="242">
        <f t="shared" si="75"/>
        <v>0</v>
      </c>
      <c r="R372" s="242" t="str">
        <f t="shared" si="76"/>
        <v>Les autres classes d'actifs</v>
      </c>
      <c r="S372" s="242" t="str">
        <f t="shared" si="77"/>
        <v>Les autres banques</v>
      </c>
    </row>
    <row r="373" spans="2:19">
      <c r="B373" s="242">
        <f>'Saisie Patrimoine'!B378</f>
        <v>0</v>
      </c>
      <c r="C373" s="242">
        <f t="shared" si="69"/>
        <v>0</v>
      </c>
      <c r="D373" s="242">
        <f t="shared" si="70"/>
        <v>0</v>
      </c>
      <c r="E373" s="242">
        <f>'Saisie Patrimoine'!C378</f>
        <v>0</v>
      </c>
      <c r="G373" s="242">
        <f>'Saisie Patrimoine'!E378</f>
        <v>0</v>
      </c>
      <c r="H373" s="242">
        <f>'Saisie Patrimoine'!F378</f>
        <v>0</v>
      </c>
      <c r="J373" s="242">
        <f>IF(E373=0,0,INDEX('Liste Classe d''actifs'!$A$8:$A$37,MATCH(E373,'Liste Classe d''actifs'!$B$8:$B$37,0)))</f>
        <v>0</v>
      </c>
      <c r="K373" s="242" t="str">
        <f>IF(A373="","",IF(ISERROR(VLOOKUP(B373,'Liste Banque-Enveloppe'!A:D,2,FALSE)),0,VLOOKUP(B373,'Liste Banque-Enveloppe'!A:D,2,FALSE)))</f>
        <v/>
      </c>
      <c r="L373" s="242" t="str">
        <f t="shared" si="71"/>
        <v>00</v>
      </c>
      <c r="M373" s="242">
        <f t="shared" si="72"/>
        <v>0</v>
      </c>
      <c r="N373" s="242">
        <f t="shared" si="73"/>
        <v>0</v>
      </c>
      <c r="O373" s="242">
        <f t="shared" si="74"/>
        <v>0</v>
      </c>
      <c r="P373" s="242">
        <f t="shared" si="75"/>
        <v>0</v>
      </c>
      <c r="R373" s="242" t="str">
        <f t="shared" si="76"/>
        <v>Les autres classes d'actifs</v>
      </c>
      <c r="S373" s="242" t="str">
        <f t="shared" si="77"/>
        <v>Les autres banques</v>
      </c>
    </row>
    <row r="374" spans="2:19">
      <c r="B374" s="242">
        <f>'Saisie Patrimoine'!B379</f>
        <v>0</v>
      </c>
      <c r="C374" s="242">
        <f t="shared" si="69"/>
        <v>0</v>
      </c>
      <c r="D374" s="242">
        <f t="shared" si="70"/>
        <v>0</v>
      </c>
      <c r="E374" s="242">
        <f>'Saisie Patrimoine'!C379</f>
        <v>0</v>
      </c>
      <c r="G374" s="242">
        <f>'Saisie Patrimoine'!E379</f>
        <v>0</v>
      </c>
      <c r="H374" s="242">
        <f>'Saisie Patrimoine'!F379</f>
        <v>0</v>
      </c>
      <c r="J374" s="242">
        <f>IF(E374=0,0,INDEX('Liste Classe d''actifs'!$A$8:$A$37,MATCH(E374,'Liste Classe d''actifs'!$B$8:$B$37,0)))</f>
        <v>0</v>
      </c>
      <c r="K374" s="242" t="str">
        <f>IF(A374="","",IF(ISERROR(VLOOKUP(B374,'Liste Banque-Enveloppe'!A:D,2,FALSE)),0,VLOOKUP(B374,'Liste Banque-Enveloppe'!A:D,2,FALSE)))</f>
        <v/>
      </c>
      <c r="L374" s="242" t="str">
        <f t="shared" si="71"/>
        <v>00</v>
      </c>
      <c r="M374" s="242">
        <f t="shared" si="72"/>
        <v>0</v>
      </c>
      <c r="N374" s="242">
        <f t="shared" si="73"/>
        <v>0</v>
      </c>
      <c r="O374" s="242">
        <f t="shared" si="74"/>
        <v>0</v>
      </c>
      <c r="P374" s="242">
        <f t="shared" si="75"/>
        <v>0</v>
      </c>
      <c r="R374" s="242" t="str">
        <f t="shared" si="76"/>
        <v>Les autres classes d'actifs</v>
      </c>
      <c r="S374" s="242" t="str">
        <f t="shared" si="77"/>
        <v>Les autres banques</v>
      </c>
    </row>
    <row r="375" spans="2:19">
      <c r="B375" s="242">
        <f>'Saisie Patrimoine'!B380</f>
        <v>0</v>
      </c>
      <c r="C375" s="242">
        <f t="shared" si="69"/>
        <v>0</v>
      </c>
      <c r="D375" s="242">
        <f t="shared" si="70"/>
        <v>0</v>
      </c>
      <c r="E375" s="242">
        <f>'Saisie Patrimoine'!C380</f>
        <v>0</v>
      </c>
      <c r="G375" s="242">
        <f>'Saisie Patrimoine'!E380</f>
        <v>0</v>
      </c>
      <c r="H375" s="242">
        <f>'Saisie Patrimoine'!F380</f>
        <v>0</v>
      </c>
      <c r="J375" s="242">
        <f>IF(E375=0,0,INDEX('Liste Classe d''actifs'!$A$8:$A$37,MATCH(E375,'Liste Classe d''actifs'!$B$8:$B$37,0)))</f>
        <v>0</v>
      </c>
      <c r="K375" s="242" t="str">
        <f>IF(A375="","",IF(ISERROR(VLOOKUP(B375,'Liste Banque-Enveloppe'!A:D,2,FALSE)),0,VLOOKUP(B375,'Liste Banque-Enveloppe'!A:D,2,FALSE)))</f>
        <v/>
      </c>
      <c r="L375" s="242" t="str">
        <f t="shared" si="71"/>
        <v>00</v>
      </c>
      <c r="M375" s="242">
        <f t="shared" si="72"/>
        <v>0</v>
      </c>
      <c r="N375" s="242">
        <f t="shared" si="73"/>
        <v>0</v>
      </c>
      <c r="O375" s="242">
        <f t="shared" si="74"/>
        <v>0</v>
      </c>
      <c r="P375" s="242">
        <f t="shared" si="75"/>
        <v>0</v>
      </c>
      <c r="R375" s="242" t="str">
        <f t="shared" si="76"/>
        <v>Les autres classes d'actifs</v>
      </c>
      <c r="S375" s="242" t="str">
        <f t="shared" si="77"/>
        <v>Les autres banques</v>
      </c>
    </row>
    <row r="376" spans="2:19">
      <c r="B376" s="242">
        <f>'Saisie Patrimoine'!B381</f>
        <v>0</v>
      </c>
      <c r="C376" s="242">
        <f t="shared" si="69"/>
        <v>0</v>
      </c>
      <c r="D376" s="242">
        <f t="shared" si="70"/>
        <v>0</v>
      </c>
      <c r="E376" s="242">
        <f>'Saisie Patrimoine'!C381</f>
        <v>0</v>
      </c>
      <c r="G376" s="242">
        <f>'Saisie Patrimoine'!E381</f>
        <v>0</v>
      </c>
      <c r="H376" s="242">
        <f>'Saisie Patrimoine'!F381</f>
        <v>0</v>
      </c>
      <c r="J376" s="242">
        <f>IF(E376=0,0,INDEX('Liste Classe d''actifs'!$A$8:$A$37,MATCH(E376,'Liste Classe d''actifs'!$B$8:$B$37,0)))</f>
        <v>0</v>
      </c>
      <c r="K376" s="242" t="str">
        <f>IF(A376="","",IF(ISERROR(VLOOKUP(B376,'Liste Banque-Enveloppe'!A:D,2,FALSE)),0,VLOOKUP(B376,'Liste Banque-Enveloppe'!A:D,2,FALSE)))</f>
        <v/>
      </c>
      <c r="L376" s="242" t="str">
        <f t="shared" si="71"/>
        <v>00</v>
      </c>
      <c r="M376" s="242">
        <f t="shared" si="72"/>
        <v>0</v>
      </c>
      <c r="N376" s="242">
        <f t="shared" si="73"/>
        <v>0</v>
      </c>
      <c r="O376" s="242">
        <f t="shared" si="74"/>
        <v>0</v>
      </c>
      <c r="P376" s="242">
        <f t="shared" si="75"/>
        <v>0</v>
      </c>
      <c r="R376" s="242" t="str">
        <f t="shared" si="76"/>
        <v>Les autres classes d'actifs</v>
      </c>
      <c r="S376" s="242" t="str">
        <f t="shared" si="77"/>
        <v>Les autres banques</v>
      </c>
    </row>
    <row r="377" spans="2:19">
      <c r="B377" s="242">
        <f>'Saisie Patrimoine'!B382</f>
        <v>0</v>
      </c>
      <c r="C377" s="242">
        <f t="shared" si="69"/>
        <v>0</v>
      </c>
      <c r="D377" s="242">
        <f t="shared" si="70"/>
        <v>0</v>
      </c>
      <c r="E377" s="242">
        <f>'Saisie Patrimoine'!C382</f>
        <v>0</v>
      </c>
      <c r="G377" s="242">
        <f>'Saisie Patrimoine'!E382</f>
        <v>0</v>
      </c>
      <c r="H377" s="242">
        <f>'Saisie Patrimoine'!F382</f>
        <v>0</v>
      </c>
      <c r="J377" s="242">
        <f>IF(E377=0,0,INDEX('Liste Classe d''actifs'!$A$8:$A$37,MATCH(E377,'Liste Classe d''actifs'!$B$8:$B$37,0)))</f>
        <v>0</v>
      </c>
      <c r="K377" s="242" t="str">
        <f>IF(A377="","",IF(ISERROR(VLOOKUP(B377,'Liste Banque-Enveloppe'!A:D,2,FALSE)),0,VLOOKUP(B377,'Liste Banque-Enveloppe'!A:D,2,FALSE)))</f>
        <v/>
      </c>
      <c r="L377" s="242" t="str">
        <f t="shared" si="71"/>
        <v>00</v>
      </c>
      <c r="M377" s="242">
        <f t="shared" si="72"/>
        <v>0</v>
      </c>
      <c r="N377" s="242">
        <f t="shared" si="73"/>
        <v>0</v>
      </c>
      <c r="O377" s="242">
        <f t="shared" si="74"/>
        <v>0</v>
      </c>
      <c r="P377" s="242">
        <f t="shared" si="75"/>
        <v>0</v>
      </c>
      <c r="R377" s="242" t="str">
        <f t="shared" si="76"/>
        <v>Les autres classes d'actifs</v>
      </c>
      <c r="S377" s="242" t="str">
        <f t="shared" si="77"/>
        <v>Les autres banques</v>
      </c>
    </row>
    <row r="378" spans="2:19">
      <c r="B378" s="242">
        <f>'Saisie Patrimoine'!B383</f>
        <v>0</v>
      </c>
      <c r="C378" s="242">
        <f t="shared" si="69"/>
        <v>0</v>
      </c>
      <c r="D378" s="242">
        <f t="shared" si="70"/>
        <v>0</v>
      </c>
      <c r="E378" s="242">
        <f>'Saisie Patrimoine'!C383</f>
        <v>0</v>
      </c>
      <c r="G378" s="242">
        <f>'Saisie Patrimoine'!E383</f>
        <v>0</v>
      </c>
      <c r="H378" s="242">
        <f>'Saisie Patrimoine'!F383</f>
        <v>0</v>
      </c>
      <c r="J378" s="242">
        <f>IF(E378=0,0,INDEX('Liste Classe d''actifs'!$A$8:$A$37,MATCH(E378,'Liste Classe d''actifs'!$B$8:$B$37,0)))</f>
        <v>0</v>
      </c>
      <c r="K378" s="242" t="str">
        <f>IF(A378="","",IF(ISERROR(VLOOKUP(B378,'Liste Banque-Enveloppe'!A:D,2,FALSE)),0,VLOOKUP(B378,'Liste Banque-Enveloppe'!A:D,2,FALSE)))</f>
        <v/>
      </c>
      <c r="L378" s="242" t="str">
        <f t="shared" si="71"/>
        <v>00</v>
      </c>
      <c r="M378" s="242">
        <f t="shared" si="72"/>
        <v>0</v>
      </c>
      <c r="N378" s="242">
        <f t="shared" si="73"/>
        <v>0</v>
      </c>
      <c r="O378" s="242">
        <f t="shared" si="74"/>
        <v>0</v>
      </c>
      <c r="P378" s="242">
        <f t="shared" si="75"/>
        <v>0</v>
      </c>
      <c r="R378" s="242" t="str">
        <f t="shared" si="76"/>
        <v>Les autres classes d'actifs</v>
      </c>
      <c r="S378" s="242" t="str">
        <f t="shared" si="77"/>
        <v>Les autres banques</v>
      </c>
    </row>
    <row r="379" spans="2:19">
      <c r="B379" s="242">
        <f>'Saisie Patrimoine'!B384</f>
        <v>0</v>
      </c>
      <c r="C379" s="242">
        <f t="shared" si="69"/>
        <v>0</v>
      </c>
      <c r="D379" s="242">
        <f t="shared" si="70"/>
        <v>0</v>
      </c>
      <c r="E379" s="242">
        <f>'Saisie Patrimoine'!C384</f>
        <v>0</v>
      </c>
      <c r="G379" s="242">
        <f>'Saisie Patrimoine'!E384</f>
        <v>0</v>
      </c>
      <c r="H379" s="242">
        <f>'Saisie Patrimoine'!F384</f>
        <v>0</v>
      </c>
      <c r="J379" s="242">
        <f>IF(E379=0,0,INDEX('Liste Classe d''actifs'!$A$8:$A$37,MATCH(E379,'Liste Classe d''actifs'!$B$8:$B$37,0)))</f>
        <v>0</v>
      </c>
      <c r="K379" s="242" t="str">
        <f>IF(A379="","",IF(ISERROR(VLOOKUP(B379,'Liste Banque-Enveloppe'!A:D,2,FALSE)),0,VLOOKUP(B379,'Liste Banque-Enveloppe'!A:D,2,FALSE)))</f>
        <v/>
      </c>
      <c r="L379" s="242" t="str">
        <f t="shared" si="71"/>
        <v>00</v>
      </c>
      <c r="M379" s="242">
        <f t="shared" si="72"/>
        <v>0</v>
      </c>
      <c r="N379" s="242">
        <f t="shared" si="73"/>
        <v>0</v>
      </c>
      <c r="O379" s="242">
        <f t="shared" si="74"/>
        <v>0</v>
      </c>
      <c r="P379" s="242">
        <f t="shared" si="75"/>
        <v>0</v>
      </c>
      <c r="R379" s="242" t="str">
        <f t="shared" si="76"/>
        <v>Les autres classes d'actifs</v>
      </c>
      <c r="S379" s="242" t="str">
        <f t="shared" si="77"/>
        <v>Les autres banques</v>
      </c>
    </row>
    <row r="380" spans="2:19">
      <c r="B380" s="242">
        <f>'Saisie Patrimoine'!B385</f>
        <v>0</v>
      </c>
      <c r="C380" s="242">
        <f t="shared" si="69"/>
        <v>0</v>
      </c>
      <c r="D380" s="242">
        <f t="shared" si="70"/>
        <v>0</v>
      </c>
      <c r="E380" s="242">
        <f>'Saisie Patrimoine'!C385</f>
        <v>0</v>
      </c>
      <c r="G380" s="242">
        <f>'Saisie Patrimoine'!E385</f>
        <v>0</v>
      </c>
      <c r="H380" s="242">
        <f>'Saisie Patrimoine'!F385</f>
        <v>0</v>
      </c>
      <c r="J380" s="242">
        <f>IF(E380=0,0,INDEX('Liste Classe d''actifs'!$A$8:$A$37,MATCH(E380,'Liste Classe d''actifs'!$B$8:$B$37,0)))</f>
        <v>0</v>
      </c>
      <c r="K380" s="242" t="str">
        <f>IF(A380="","",IF(ISERROR(VLOOKUP(B380,'Liste Banque-Enveloppe'!A:D,2,FALSE)),0,VLOOKUP(B380,'Liste Banque-Enveloppe'!A:D,2,FALSE)))</f>
        <v/>
      </c>
      <c r="L380" s="242" t="str">
        <f t="shared" si="71"/>
        <v>00</v>
      </c>
      <c r="M380" s="242">
        <f t="shared" si="72"/>
        <v>0</v>
      </c>
      <c r="N380" s="242">
        <f t="shared" si="73"/>
        <v>0</v>
      </c>
      <c r="O380" s="242">
        <f t="shared" si="74"/>
        <v>0</v>
      </c>
      <c r="P380" s="242">
        <f t="shared" si="75"/>
        <v>0</v>
      </c>
      <c r="R380" s="242" t="str">
        <f t="shared" si="76"/>
        <v>Les autres classes d'actifs</v>
      </c>
      <c r="S380" s="242" t="str">
        <f t="shared" si="77"/>
        <v>Les autres banques</v>
      </c>
    </row>
    <row r="381" spans="2:19">
      <c r="B381" s="242">
        <f>'Saisie Patrimoine'!B386</f>
        <v>0</v>
      </c>
      <c r="C381" s="242">
        <f t="shared" si="69"/>
        <v>0</v>
      </c>
      <c r="D381" s="242">
        <f t="shared" si="70"/>
        <v>0</v>
      </c>
      <c r="E381" s="242">
        <f>'Saisie Patrimoine'!C386</f>
        <v>0</v>
      </c>
      <c r="G381" s="242">
        <f>'Saisie Patrimoine'!E386</f>
        <v>0</v>
      </c>
      <c r="H381" s="242">
        <f>'Saisie Patrimoine'!F386</f>
        <v>0</v>
      </c>
      <c r="J381" s="242">
        <f>IF(E381=0,0,INDEX('Liste Classe d''actifs'!$A$8:$A$37,MATCH(E381,'Liste Classe d''actifs'!$B$8:$B$37,0)))</f>
        <v>0</v>
      </c>
      <c r="K381" s="242" t="str">
        <f>IF(A381="","",IF(ISERROR(VLOOKUP(B381,'Liste Banque-Enveloppe'!A:D,2,FALSE)),0,VLOOKUP(B381,'Liste Banque-Enveloppe'!A:D,2,FALSE)))</f>
        <v/>
      </c>
      <c r="L381" s="242" t="str">
        <f t="shared" si="71"/>
        <v>00</v>
      </c>
      <c r="M381" s="242">
        <f t="shared" si="72"/>
        <v>0</v>
      </c>
      <c r="N381" s="242">
        <f t="shared" si="73"/>
        <v>0</v>
      </c>
      <c r="O381" s="242">
        <f t="shared" si="74"/>
        <v>0</v>
      </c>
      <c r="P381" s="242">
        <f t="shared" si="75"/>
        <v>0</v>
      </c>
      <c r="R381" s="242" t="str">
        <f t="shared" si="76"/>
        <v>Les autres classes d'actifs</v>
      </c>
      <c r="S381" s="242" t="str">
        <f t="shared" si="77"/>
        <v>Les autres banques</v>
      </c>
    </row>
    <row r="382" spans="2:19">
      <c r="B382" s="242">
        <f>'Saisie Patrimoine'!B387</f>
        <v>0</v>
      </c>
      <c r="C382" s="242">
        <f t="shared" si="69"/>
        <v>0</v>
      </c>
      <c r="D382" s="242">
        <f t="shared" si="70"/>
        <v>0</v>
      </c>
      <c r="E382" s="242">
        <f>'Saisie Patrimoine'!C387</f>
        <v>0</v>
      </c>
      <c r="G382" s="242">
        <f>'Saisie Patrimoine'!E387</f>
        <v>0</v>
      </c>
      <c r="H382" s="242">
        <f>'Saisie Patrimoine'!F387</f>
        <v>0</v>
      </c>
      <c r="J382" s="242">
        <f>IF(E382=0,0,INDEX('Liste Classe d''actifs'!$A$8:$A$37,MATCH(E382,'Liste Classe d''actifs'!$B$8:$B$37,0)))</f>
        <v>0</v>
      </c>
      <c r="K382" s="242" t="str">
        <f>IF(A382="","",IF(ISERROR(VLOOKUP(B382,'Liste Banque-Enveloppe'!A:D,2,FALSE)),0,VLOOKUP(B382,'Liste Banque-Enveloppe'!A:D,2,FALSE)))</f>
        <v/>
      </c>
      <c r="L382" s="242" t="str">
        <f t="shared" si="71"/>
        <v>00</v>
      </c>
      <c r="M382" s="242">
        <f t="shared" si="72"/>
        <v>0</v>
      </c>
      <c r="N382" s="242">
        <f t="shared" si="73"/>
        <v>0</v>
      </c>
      <c r="O382" s="242">
        <f t="shared" si="74"/>
        <v>0</v>
      </c>
      <c r="P382" s="242">
        <f t="shared" si="75"/>
        <v>0</v>
      </c>
      <c r="R382" s="242" t="str">
        <f t="shared" si="76"/>
        <v>Les autres classes d'actifs</v>
      </c>
      <c r="S382" s="242" t="str">
        <f t="shared" si="77"/>
        <v>Les autres banques</v>
      </c>
    </row>
    <row r="383" spans="2:19">
      <c r="B383" s="242">
        <f>'Saisie Patrimoine'!B388</f>
        <v>0</v>
      </c>
      <c r="C383" s="242">
        <f t="shared" si="69"/>
        <v>0</v>
      </c>
      <c r="D383" s="242">
        <f t="shared" si="70"/>
        <v>0</v>
      </c>
      <c r="E383" s="242">
        <f>'Saisie Patrimoine'!C388</f>
        <v>0</v>
      </c>
      <c r="G383" s="242">
        <f>'Saisie Patrimoine'!E388</f>
        <v>0</v>
      </c>
      <c r="H383" s="242">
        <f>'Saisie Patrimoine'!F388</f>
        <v>0</v>
      </c>
      <c r="J383" s="242">
        <f>IF(E383=0,0,INDEX('Liste Classe d''actifs'!$A$8:$A$37,MATCH(E383,'Liste Classe d''actifs'!$B$8:$B$37,0)))</f>
        <v>0</v>
      </c>
      <c r="K383" s="242" t="str">
        <f>IF(A383="","",IF(ISERROR(VLOOKUP(B383,'Liste Banque-Enveloppe'!A:D,2,FALSE)),0,VLOOKUP(B383,'Liste Banque-Enveloppe'!A:D,2,FALSE)))</f>
        <v/>
      </c>
      <c r="L383" s="242" t="str">
        <f t="shared" si="71"/>
        <v>00</v>
      </c>
      <c r="M383" s="242">
        <f t="shared" si="72"/>
        <v>0</v>
      </c>
      <c r="N383" s="242">
        <f t="shared" si="73"/>
        <v>0</v>
      </c>
      <c r="O383" s="242">
        <f t="shared" si="74"/>
        <v>0</v>
      </c>
      <c r="P383" s="242">
        <f t="shared" si="75"/>
        <v>0</v>
      </c>
      <c r="R383" s="242" t="str">
        <f t="shared" si="76"/>
        <v>Les autres classes d'actifs</v>
      </c>
      <c r="S383" s="242" t="str">
        <f t="shared" si="77"/>
        <v>Les autres banques</v>
      </c>
    </row>
    <row r="384" spans="2:19">
      <c r="B384" s="242">
        <f>'Saisie Patrimoine'!B389</f>
        <v>0</v>
      </c>
      <c r="C384" s="242">
        <f t="shared" si="69"/>
        <v>0</v>
      </c>
      <c r="D384" s="242">
        <f t="shared" si="70"/>
        <v>0</v>
      </c>
      <c r="E384" s="242">
        <f>'Saisie Patrimoine'!C389</f>
        <v>0</v>
      </c>
      <c r="G384" s="242">
        <f>'Saisie Patrimoine'!E389</f>
        <v>0</v>
      </c>
      <c r="H384" s="242">
        <f>'Saisie Patrimoine'!F389</f>
        <v>0</v>
      </c>
      <c r="J384" s="242">
        <f>IF(E384=0,0,INDEX('Liste Classe d''actifs'!$A$8:$A$37,MATCH(E384,'Liste Classe d''actifs'!$B$8:$B$37,0)))</f>
        <v>0</v>
      </c>
      <c r="K384" s="242" t="str">
        <f>IF(A384="","",IF(ISERROR(VLOOKUP(B384,'Liste Banque-Enveloppe'!A:D,2,FALSE)),0,VLOOKUP(B384,'Liste Banque-Enveloppe'!A:D,2,FALSE)))</f>
        <v/>
      </c>
      <c r="L384" s="242" t="str">
        <f t="shared" si="71"/>
        <v>00</v>
      </c>
      <c r="M384" s="242">
        <f t="shared" si="72"/>
        <v>0</v>
      </c>
      <c r="N384" s="242">
        <f t="shared" si="73"/>
        <v>0</v>
      </c>
      <c r="O384" s="242">
        <f t="shared" si="74"/>
        <v>0</v>
      </c>
      <c r="P384" s="242">
        <f t="shared" si="75"/>
        <v>0</v>
      </c>
      <c r="R384" s="242" t="str">
        <f t="shared" si="76"/>
        <v>Les autres classes d'actifs</v>
      </c>
      <c r="S384" s="242" t="str">
        <f t="shared" si="77"/>
        <v>Les autres banques</v>
      </c>
    </row>
    <row r="385" spans="2:19">
      <c r="B385" s="242">
        <f>'Saisie Patrimoine'!B390</f>
        <v>0</v>
      </c>
      <c r="C385" s="242">
        <f t="shared" si="69"/>
        <v>0</v>
      </c>
      <c r="D385" s="242">
        <f t="shared" si="70"/>
        <v>0</v>
      </c>
      <c r="E385" s="242">
        <f>'Saisie Patrimoine'!C390</f>
        <v>0</v>
      </c>
      <c r="G385" s="242">
        <f>'Saisie Patrimoine'!E390</f>
        <v>0</v>
      </c>
      <c r="H385" s="242">
        <f>'Saisie Patrimoine'!F390</f>
        <v>0</v>
      </c>
      <c r="J385" s="242">
        <f>IF(E385=0,0,INDEX('Liste Classe d''actifs'!$A$8:$A$37,MATCH(E385,'Liste Classe d''actifs'!$B$8:$B$37,0)))</f>
        <v>0</v>
      </c>
      <c r="K385" s="242" t="str">
        <f>IF(A385="","",IF(ISERROR(VLOOKUP(B385,'Liste Banque-Enveloppe'!A:D,2,FALSE)),0,VLOOKUP(B385,'Liste Banque-Enveloppe'!A:D,2,FALSE)))</f>
        <v/>
      </c>
      <c r="L385" s="242" t="str">
        <f t="shared" si="71"/>
        <v>00</v>
      </c>
      <c r="M385" s="242">
        <f t="shared" si="72"/>
        <v>0</v>
      </c>
      <c r="N385" s="242">
        <f t="shared" si="73"/>
        <v>0</v>
      </c>
      <c r="O385" s="242">
        <f t="shared" si="74"/>
        <v>0</v>
      </c>
      <c r="P385" s="242">
        <f t="shared" si="75"/>
        <v>0</v>
      </c>
      <c r="R385" s="242" t="str">
        <f t="shared" si="76"/>
        <v>Les autres classes d'actifs</v>
      </c>
      <c r="S385" s="242" t="str">
        <f t="shared" si="77"/>
        <v>Les autres banques</v>
      </c>
    </row>
    <row r="386" spans="2:19">
      <c r="B386" s="242">
        <f>'Saisie Patrimoine'!B391</f>
        <v>0</v>
      </c>
      <c r="C386" s="242">
        <f t="shared" si="69"/>
        <v>0</v>
      </c>
      <c r="D386" s="242">
        <f t="shared" si="70"/>
        <v>0</v>
      </c>
      <c r="E386" s="242">
        <f>'Saisie Patrimoine'!C391</f>
        <v>0</v>
      </c>
      <c r="G386" s="242">
        <f>'Saisie Patrimoine'!E391</f>
        <v>0</v>
      </c>
      <c r="H386" s="242">
        <f>'Saisie Patrimoine'!F391</f>
        <v>0</v>
      </c>
      <c r="J386" s="242">
        <f>IF(E386=0,0,INDEX('Liste Classe d''actifs'!$A$8:$A$37,MATCH(E386,'Liste Classe d''actifs'!$B$8:$B$37,0)))</f>
        <v>0</v>
      </c>
      <c r="K386" s="242" t="str">
        <f>IF(A386="","",IF(ISERROR(VLOOKUP(B386,'Liste Banque-Enveloppe'!A:D,2,FALSE)),0,VLOOKUP(B386,'Liste Banque-Enveloppe'!A:D,2,FALSE)))</f>
        <v/>
      </c>
      <c r="L386" s="242" t="str">
        <f t="shared" si="71"/>
        <v>00</v>
      </c>
      <c r="M386" s="242">
        <f t="shared" si="72"/>
        <v>0</v>
      </c>
      <c r="N386" s="242">
        <f t="shared" si="73"/>
        <v>0</v>
      </c>
      <c r="O386" s="242">
        <f t="shared" si="74"/>
        <v>0</v>
      </c>
      <c r="P386" s="242">
        <f t="shared" si="75"/>
        <v>0</v>
      </c>
      <c r="R386" s="242" t="str">
        <f t="shared" si="76"/>
        <v>Les autres classes d'actifs</v>
      </c>
      <c r="S386" s="242" t="str">
        <f t="shared" si="77"/>
        <v>Les autres banques</v>
      </c>
    </row>
    <row r="387" spans="2:19">
      <c r="B387" s="242">
        <f>'Saisie Patrimoine'!B392</f>
        <v>0</v>
      </c>
      <c r="C387" s="242">
        <f t="shared" ref="C387:C450" si="78">IF(B387="","",IF(B387=0,0,LEFT(B387,FIND(" - ",B387)-1)))</f>
        <v>0</v>
      </c>
      <c r="D387" s="242">
        <f t="shared" ref="D387:D450" si="79">IF(B387="","",IF(B387=0,0,RIGHT(B387,LEN(B387)-FIND(" - ",B387)-2)))</f>
        <v>0</v>
      </c>
      <c r="E387" s="242">
        <f>'Saisie Patrimoine'!C392</f>
        <v>0</v>
      </c>
      <c r="G387" s="242">
        <f>'Saisie Patrimoine'!E392</f>
        <v>0</v>
      </c>
      <c r="H387" s="242">
        <f>'Saisie Patrimoine'!F392</f>
        <v>0</v>
      </c>
      <c r="J387" s="242">
        <f>IF(E387=0,0,INDEX('Liste Classe d''actifs'!$A$8:$A$37,MATCH(E387,'Liste Classe d''actifs'!$B$8:$B$37,0)))</f>
        <v>0</v>
      </c>
      <c r="K387" s="242" t="str">
        <f>IF(A387="","",IF(ISERROR(VLOOKUP(B387,'Liste Banque-Enveloppe'!A:D,2,FALSE)),0,VLOOKUP(B387,'Liste Banque-Enveloppe'!A:D,2,FALSE)))</f>
        <v/>
      </c>
      <c r="L387" s="242" t="str">
        <f t="shared" ref="L387:L450" si="80">J387&amp;E387</f>
        <v>00</v>
      </c>
      <c r="M387" s="242">
        <f t="shared" ref="M387:M450" si="81">IF(AND($AZ$14="Toutes",$AZ$15="Toutes"),N387,IF(AND($AZ$14="Toutes",$AZ$15&lt;&gt;"Toutes"),IF($AZ$15=E387,N387,0),IF(AND($AZ$14&lt;&gt;"Toutes",$AZ$15="Toutes"),IF($AZ$14=J387,N387,0),IF($AZ$14&amp;$AZ$15=L387,N387,0))))</f>
        <v>0</v>
      </c>
      <c r="N387" s="242">
        <f t="shared" ref="N387:N450" si="82">IF(AND($T$10=2,D387="Résidence principale"),0,IF($T$7="Net",G387,IF(H387=0,G387,H387)))</f>
        <v>0</v>
      </c>
      <c r="O387" s="242">
        <f t="shared" ref="O387:O450" si="83">IF(AND($T$10=2,D387="Résidence principale"),0,IF(H387=0,G387,H387))</f>
        <v>0</v>
      </c>
      <c r="P387" s="242">
        <f t="shared" ref="P387:P450" si="84">IF(AND($AZ$14="Toutes",$AZ$15="Toutes"),O387,IF(AND($AZ$14="Toutes",$AZ$15&lt;&gt;"Toutes"),IF($AZ$15=E387,O387,0),IF(AND($AZ$14&lt;&gt;"Toutes",$AZ$15="Toutes"),IF($AZ$14=J387,O387,0),IF($AZ$14&amp;$AZ$15=L387,O387,0))))</f>
        <v>0</v>
      </c>
      <c r="R387" s="242" t="str">
        <f t="shared" ref="R387:R450" si="85">IF(NOT(ISERROR(VLOOKUP(E387,$AC$2:$AC$6,1,FALSE))),E387,"Les autres classes d'actifs")</f>
        <v>Les autres classes d'actifs</v>
      </c>
      <c r="S387" s="242" t="str">
        <f t="shared" ref="S387:S450" si="86">IF(NOT(ISERROR(VLOOKUP(C387,$AS$2:$AS$6,1,FALSE))),C387,"Les autres banques")</f>
        <v>Les autres banques</v>
      </c>
    </row>
    <row r="388" spans="2:19">
      <c r="B388" s="242">
        <f>'Saisie Patrimoine'!B393</f>
        <v>0</v>
      </c>
      <c r="C388" s="242">
        <f t="shared" si="78"/>
        <v>0</v>
      </c>
      <c r="D388" s="242">
        <f t="shared" si="79"/>
        <v>0</v>
      </c>
      <c r="E388" s="242">
        <f>'Saisie Patrimoine'!C393</f>
        <v>0</v>
      </c>
      <c r="G388" s="242">
        <f>'Saisie Patrimoine'!E393</f>
        <v>0</v>
      </c>
      <c r="H388" s="242">
        <f>'Saisie Patrimoine'!F393</f>
        <v>0</v>
      </c>
      <c r="J388" s="242">
        <f>IF(E388=0,0,INDEX('Liste Classe d''actifs'!$A$8:$A$37,MATCH(E388,'Liste Classe d''actifs'!$B$8:$B$37,0)))</f>
        <v>0</v>
      </c>
      <c r="K388" s="242" t="str">
        <f>IF(A388="","",IF(ISERROR(VLOOKUP(B388,'Liste Banque-Enveloppe'!A:D,2,FALSE)),0,VLOOKUP(B388,'Liste Banque-Enveloppe'!A:D,2,FALSE)))</f>
        <v/>
      </c>
      <c r="L388" s="242" t="str">
        <f t="shared" si="80"/>
        <v>00</v>
      </c>
      <c r="M388" s="242">
        <f t="shared" si="81"/>
        <v>0</v>
      </c>
      <c r="N388" s="242">
        <f t="shared" si="82"/>
        <v>0</v>
      </c>
      <c r="O388" s="242">
        <f t="shared" si="83"/>
        <v>0</v>
      </c>
      <c r="P388" s="242">
        <f t="shared" si="84"/>
        <v>0</v>
      </c>
      <c r="R388" s="242" t="str">
        <f t="shared" si="85"/>
        <v>Les autres classes d'actifs</v>
      </c>
      <c r="S388" s="242" t="str">
        <f t="shared" si="86"/>
        <v>Les autres banques</v>
      </c>
    </row>
    <row r="389" spans="2:19">
      <c r="B389" s="242">
        <f>'Saisie Patrimoine'!B394</f>
        <v>0</v>
      </c>
      <c r="C389" s="242">
        <f t="shared" si="78"/>
        <v>0</v>
      </c>
      <c r="D389" s="242">
        <f t="shared" si="79"/>
        <v>0</v>
      </c>
      <c r="E389" s="242">
        <f>'Saisie Patrimoine'!C394</f>
        <v>0</v>
      </c>
      <c r="G389" s="242">
        <f>'Saisie Patrimoine'!E394</f>
        <v>0</v>
      </c>
      <c r="H389" s="242">
        <f>'Saisie Patrimoine'!F394</f>
        <v>0</v>
      </c>
      <c r="J389" s="242">
        <f>IF(E389=0,0,INDEX('Liste Classe d''actifs'!$A$8:$A$37,MATCH(E389,'Liste Classe d''actifs'!$B$8:$B$37,0)))</f>
        <v>0</v>
      </c>
      <c r="K389" s="242" t="str">
        <f>IF(A389="","",IF(ISERROR(VLOOKUP(B389,'Liste Banque-Enveloppe'!A:D,2,FALSE)),0,VLOOKUP(B389,'Liste Banque-Enveloppe'!A:D,2,FALSE)))</f>
        <v/>
      </c>
      <c r="L389" s="242" t="str">
        <f t="shared" si="80"/>
        <v>00</v>
      </c>
      <c r="M389" s="242">
        <f t="shared" si="81"/>
        <v>0</v>
      </c>
      <c r="N389" s="242">
        <f t="shared" si="82"/>
        <v>0</v>
      </c>
      <c r="O389" s="242">
        <f t="shared" si="83"/>
        <v>0</v>
      </c>
      <c r="P389" s="242">
        <f t="shared" si="84"/>
        <v>0</v>
      </c>
      <c r="R389" s="242" t="str">
        <f t="shared" si="85"/>
        <v>Les autres classes d'actifs</v>
      </c>
      <c r="S389" s="242" t="str">
        <f t="shared" si="86"/>
        <v>Les autres banques</v>
      </c>
    </row>
    <row r="390" spans="2:19">
      <c r="B390" s="242">
        <f>'Saisie Patrimoine'!B395</f>
        <v>0</v>
      </c>
      <c r="C390" s="242">
        <f t="shared" si="78"/>
        <v>0</v>
      </c>
      <c r="D390" s="242">
        <f t="shared" si="79"/>
        <v>0</v>
      </c>
      <c r="E390" s="242">
        <f>'Saisie Patrimoine'!C395</f>
        <v>0</v>
      </c>
      <c r="G390" s="242">
        <f>'Saisie Patrimoine'!E395</f>
        <v>0</v>
      </c>
      <c r="H390" s="242">
        <f>'Saisie Patrimoine'!F395</f>
        <v>0</v>
      </c>
      <c r="J390" s="242">
        <f>IF(E390=0,0,INDEX('Liste Classe d''actifs'!$A$8:$A$37,MATCH(E390,'Liste Classe d''actifs'!$B$8:$B$37,0)))</f>
        <v>0</v>
      </c>
      <c r="K390" s="242" t="str">
        <f>IF(A390="","",IF(ISERROR(VLOOKUP(B390,'Liste Banque-Enveloppe'!A:D,2,FALSE)),0,VLOOKUP(B390,'Liste Banque-Enveloppe'!A:D,2,FALSE)))</f>
        <v/>
      </c>
      <c r="L390" s="242" t="str">
        <f t="shared" si="80"/>
        <v>00</v>
      </c>
      <c r="M390" s="242">
        <f t="shared" si="81"/>
        <v>0</v>
      </c>
      <c r="N390" s="242">
        <f t="shared" si="82"/>
        <v>0</v>
      </c>
      <c r="O390" s="242">
        <f t="shared" si="83"/>
        <v>0</v>
      </c>
      <c r="P390" s="242">
        <f t="shared" si="84"/>
        <v>0</v>
      </c>
      <c r="R390" s="242" t="str">
        <f t="shared" si="85"/>
        <v>Les autres classes d'actifs</v>
      </c>
      <c r="S390" s="242" t="str">
        <f t="shared" si="86"/>
        <v>Les autres banques</v>
      </c>
    </row>
    <row r="391" spans="2:19">
      <c r="B391" s="242">
        <f>'Saisie Patrimoine'!B396</f>
        <v>0</v>
      </c>
      <c r="C391" s="242">
        <f t="shared" si="78"/>
        <v>0</v>
      </c>
      <c r="D391" s="242">
        <f t="shared" si="79"/>
        <v>0</v>
      </c>
      <c r="E391" s="242">
        <f>'Saisie Patrimoine'!C396</f>
        <v>0</v>
      </c>
      <c r="G391" s="242">
        <f>'Saisie Patrimoine'!E396</f>
        <v>0</v>
      </c>
      <c r="H391" s="242">
        <f>'Saisie Patrimoine'!F396</f>
        <v>0</v>
      </c>
      <c r="J391" s="242">
        <f>IF(E391=0,0,INDEX('Liste Classe d''actifs'!$A$8:$A$37,MATCH(E391,'Liste Classe d''actifs'!$B$8:$B$37,0)))</f>
        <v>0</v>
      </c>
      <c r="K391" s="242" t="str">
        <f>IF(A391="","",IF(ISERROR(VLOOKUP(B391,'Liste Banque-Enveloppe'!A:D,2,FALSE)),0,VLOOKUP(B391,'Liste Banque-Enveloppe'!A:D,2,FALSE)))</f>
        <v/>
      </c>
      <c r="L391" s="242" t="str">
        <f t="shared" si="80"/>
        <v>00</v>
      </c>
      <c r="M391" s="242">
        <f t="shared" si="81"/>
        <v>0</v>
      </c>
      <c r="N391" s="242">
        <f t="shared" si="82"/>
        <v>0</v>
      </c>
      <c r="O391" s="242">
        <f t="shared" si="83"/>
        <v>0</v>
      </c>
      <c r="P391" s="242">
        <f t="shared" si="84"/>
        <v>0</v>
      </c>
      <c r="R391" s="242" t="str">
        <f t="shared" si="85"/>
        <v>Les autres classes d'actifs</v>
      </c>
      <c r="S391" s="242" t="str">
        <f t="shared" si="86"/>
        <v>Les autres banques</v>
      </c>
    </row>
    <row r="392" spans="2:19">
      <c r="B392" s="242">
        <f>'Saisie Patrimoine'!B397</f>
        <v>0</v>
      </c>
      <c r="C392" s="242">
        <f t="shared" si="78"/>
        <v>0</v>
      </c>
      <c r="D392" s="242">
        <f t="shared" si="79"/>
        <v>0</v>
      </c>
      <c r="E392" s="242">
        <f>'Saisie Patrimoine'!C397</f>
        <v>0</v>
      </c>
      <c r="G392" s="242">
        <f>'Saisie Patrimoine'!E397</f>
        <v>0</v>
      </c>
      <c r="H392" s="242">
        <f>'Saisie Patrimoine'!F397</f>
        <v>0</v>
      </c>
      <c r="J392" s="242">
        <f>IF(E392=0,0,INDEX('Liste Classe d''actifs'!$A$8:$A$37,MATCH(E392,'Liste Classe d''actifs'!$B$8:$B$37,0)))</f>
        <v>0</v>
      </c>
      <c r="K392" s="242" t="str">
        <f>IF(A392="","",IF(ISERROR(VLOOKUP(B392,'Liste Banque-Enveloppe'!A:D,2,FALSE)),0,VLOOKUP(B392,'Liste Banque-Enveloppe'!A:D,2,FALSE)))</f>
        <v/>
      </c>
      <c r="L392" s="242" t="str">
        <f t="shared" si="80"/>
        <v>00</v>
      </c>
      <c r="M392" s="242">
        <f t="shared" si="81"/>
        <v>0</v>
      </c>
      <c r="N392" s="242">
        <f t="shared" si="82"/>
        <v>0</v>
      </c>
      <c r="O392" s="242">
        <f t="shared" si="83"/>
        <v>0</v>
      </c>
      <c r="P392" s="242">
        <f t="shared" si="84"/>
        <v>0</v>
      </c>
      <c r="R392" s="242" t="str">
        <f t="shared" si="85"/>
        <v>Les autres classes d'actifs</v>
      </c>
      <c r="S392" s="242" t="str">
        <f t="shared" si="86"/>
        <v>Les autres banques</v>
      </c>
    </row>
    <row r="393" spans="2:19">
      <c r="B393" s="242">
        <f>'Saisie Patrimoine'!B398</f>
        <v>0</v>
      </c>
      <c r="C393" s="242">
        <f t="shared" si="78"/>
        <v>0</v>
      </c>
      <c r="D393" s="242">
        <f t="shared" si="79"/>
        <v>0</v>
      </c>
      <c r="E393" s="242">
        <f>'Saisie Patrimoine'!C398</f>
        <v>0</v>
      </c>
      <c r="G393" s="242">
        <f>'Saisie Patrimoine'!E398</f>
        <v>0</v>
      </c>
      <c r="H393" s="242">
        <f>'Saisie Patrimoine'!F398</f>
        <v>0</v>
      </c>
      <c r="J393" s="242">
        <f>IF(E393=0,0,INDEX('Liste Classe d''actifs'!$A$8:$A$37,MATCH(E393,'Liste Classe d''actifs'!$B$8:$B$37,0)))</f>
        <v>0</v>
      </c>
      <c r="K393" s="242" t="str">
        <f>IF(A393="","",IF(ISERROR(VLOOKUP(B393,'Liste Banque-Enveloppe'!A:D,2,FALSE)),0,VLOOKUP(B393,'Liste Banque-Enveloppe'!A:D,2,FALSE)))</f>
        <v/>
      </c>
      <c r="L393" s="242" t="str">
        <f t="shared" si="80"/>
        <v>00</v>
      </c>
      <c r="M393" s="242">
        <f t="shared" si="81"/>
        <v>0</v>
      </c>
      <c r="N393" s="242">
        <f t="shared" si="82"/>
        <v>0</v>
      </c>
      <c r="O393" s="242">
        <f t="shared" si="83"/>
        <v>0</v>
      </c>
      <c r="P393" s="242">
        <f t="shared" si="84"/>
        <v>0</v>
      </c>
      <c r="R393" s="242" t="str">
        <f t="shared" si="85"/>
        <v>Les autres classes d'actifs</v>
      </c>
      <c r="S393" s="242" t="str">
        <f t="shared" si="86"/>
        <v>Les autres banques</v>
      </c>
    </row>
    <row r="394" spans="2:19">
      <c r="B394" s="242">
        <f>'Saisie Patrimoine'!B399</f>
        <v>0</v>
      </c>
      <c r="C394" s="242">
        <f t="shared" si="78"/>
        <v>0</v>
      </c>
      <c r="D394" s="242">
        <f t="shared" si="79"/>
        <v>0</v>
      </c>
      <c r="E394" s="242">
        <f>'Saisie Patrimoine'!C399</f>
        <v>0</v>
      </c>
      <c r="G394" s="242">
        <f>'Saisie Patrimoine'!E399</f>
        <v>0</v>
      </c>
      <c r="H394" s="242">
        <f>'Saisie Patrimoine'!F399</f>
        <v>0</v>
      </c>
      <c r="J394" s="242">
        <f>IF(E394=0,0,INDEX('Liste Classe d''actifs'!$A$8:$A$37,MATCH(E394,'Liste Classe d''actifs'!$B$8:$B$37,0)))</f>
        <v>0</v>
      </c>
      <c r="K394" s="242" t="str">
        <f>IF(A394="","",IF(ISERROR(VLOOKUP(B394,'Liste Banque-Enveloppe'!A:D,2,FALSE)),0,VLOOKUP(B394,'Liste Banque-Enveloppe'!A:D,2,FALSE)))</f>
        <v/>
      </c>
      <c r="L394" s="242" t="str">
        <f t="shared" si="80"/>
        <v>00</v>
      </c>
      <c r="M394" s="242">
        <f t="shared" si="81"/>
        <v>0</v>
      </c>
      <c r="N394" s="242">
        <f t="shared" si="82"/>
        <v>0</v>
      </c>
      <c r="O394" s="242">
        <f t="shared" si="83"/>
        <v>0</v>
      </c>
      <c r="P394" s="242">
        <f t="shared" si="84"/>
        <v>0</v>
      </c>
      <c r="R394" s="242" t="str">
        <f t="shared" si="85"/>
        <v>Les autres classes d'actifs</v>
      </c>
      <c r="S394" s="242" t="str">
        <f t="shared" si="86"/>
        <v>Les autres banques</v>
      </c>
    </row>
    <row r="395" spans="2:19">
      <c r="B395" s="242">
        <f>'Saisie Patrimoine'!B400</f>
        <v>0</v>
      </c>
      <c r="C395" s="242">
        <f t="shared" si="78"/>
        <v>0</v>
      </c>
      <c r="D395" s="242">
        <f t="shared" si="79"/>
        <v>0</v>
      </c>
      <c r="E395" s="242">
        <f>'Saisie Patrimoine'!C400</f>
        <v>0</v>
      </c>
      <c r="G395" s="242">
        <f>'Saisie Patrimoine'!E400</f>
        <v>0</v>
      </c>
      <c r="H395" s="242">
        <f>'Saisie Patrimoine'!F400</f>
        <v>0</v>
      </c>
      <c r="J395" s="242">
        <f>IF(E395=0,0,INDEX('Liste Classe d''actifs'!$A$8:$A$37,MATCH(E395,'Liste Classe d''actifs'!$B$8:$B$37,0)))</f>
        <v>0</v>
      </c>
      <c r="K395" s="242" t="str">
        <f>IF(A395="","",IF(ISERROR(VLOOKUP(B395,'Liste Banque-Enveloppe'!A:D,2,FALSE)),0,VLOOKUP(B395,'Liste Banque-Enveloppe'!A:D,2,FALSE)))</f>
        <v/>
      </c>
      <c r="L395" s="242" t="str">
        <f t="shared" si="80"/>
        <v>00</v>
      </c>
      <c r="M395" s="242">
        <f t="shared" si="81"/>
        <v>0</v>
      </c>
      <c r="N395" s="242">
        <f t="shared" si="82"/>
        <v>0</v>
      </c>
      <c r="O395" s="242">
        <f t="shared" si="83"/>
        <v>0</v>
      </c>
      <c r="P395" s="242">
        <f t="shared" si="84"/>
        <v>0</v>
      </c>
      <c r="R395" s="242" t="str">
        <f t="shared" si="85"/>
        <v>Les autres classes d'actifs</v>
      </c>
      <c r="S395" s="242" t="str">
        <f t="shared" si="86"/>
        <v>Les autres banques</v>
      </c>
    </row>
    <row r="396" spans="2:19">
      <c r="B396" s="242">
        <f>'Saisie Patrimoine'!B401</f>
        <v>0</v>
      </c>
      <c r="C396" s="242">
        <f t="shared" si="78"/>
        <v>0</v>
      </c>
      <c r="D396" s="242">
        <f t="shared" si="79"/>
        <v>0</v>
      </c>
      <c r="E396" s="242">
        <f>'Saisie Patrimoine'!C401</f>
        <v>0</v>
      </c>
      <c r="G396" s="242">
        <f>'Saisie Patrimoine'!E401</f>
        <v>0</v>
      </c>
      <c r="H396" s="242">
        <f>'Saisie Patrimoine'!F401</f>
        <v>0</v>
      </c>
      <c r="J396" s="242">
        <f>IF(E396=0,0,INDEX('Liste Classe d''actifs'!$A$8:$A$37,MATCH(E396,'Liste Classe d''actifs'!$B$8:$B$37,0)))</f>
        <v>0</v>
      </c>
      <c r="K396" s="242" t="str">
        <f>IF(A396="","",IF(ISERROR(VLOOKUP(B396,'Liste Banque-Enveloppe'!A:D,2,FALSE)),0,VLOOKUP(B396,'Liste Banque-Enveloppe'!A:D,2,FALSE)))</f>
        <v/>
      </c>
      <c r="L396" s="242" t="str">
        <f t="shared" si="80"/>
        <v>00</v>
      </c>
      <c r="M396" s="242">
        <f t="shared" si="81"/>
        <v>0</v>
      </c>
      <c r="N396" s="242">
        <f t="shared" si="82"/>
        <v>0</v>
      </c>
      <c r="O396" s="242">
        <f t="shared" si="83"/>
        <v>0</v>
      </c>
      <c r="P396" s="242">
        <f t="shared" si="84"/>
        <v>0</v>
      </c>
      <c r="R396" s="242" t="str">
        <f t="shared" si="85"/>
        <v>Les autres classes d'actifs</v>
      </c>
      <c r="S396" s="242" t="str">
        <f t="shared" si="86"/>
        <v>Les autres banques</v>
      </c>
    </row>
    <row r="397" spans="2:19">
      <c r="B397" s="242">
        <f>'Saisie Patrimoine'!B402</f>
        <v>0</v>
      </c>
      <c r="C397" s="242">
        <f t="shared" si="78"/>
        <v>0</v>
      </c>
      <c r="D397" s="242">
        <f t="shared" si="79"/>
        <v>0</v>
      </c>
      <c r="E397" s="242">
        <f>'Saisie Patrimoine'!C402</f>
        <v>0</v>
      </c>
      <c r="G397" s="242">
        <f>'Saisie Patrimoine'!E402</f>
        <v>0</v>
      </c>
      <c r="H397" s="242">
        <f>'Saisie Patrimoine'!F402</f>
        <v>0</v>
      </c>
      <c r="J397" s="242">
        <f>IF(E397=0,0,INDEX('Liste Classe d''actifs'!$A$8:$A$37,MATCH(E397,'Liste Classe d''actifs'!$B$8:$B$37,0)))</f>
        <v>0</v>
      </c>
      <c r="K397" s="242" t="str">
        <f>IF(A397="","",IF(ISERROR(VLOOKUP(B397,'Liste Banque-Enveloppe'!A:D,2,FALSE)),0,VLOOKUP(B397,'Liste Banque-Enveloppe'!A:D,2,FALSE)))</f>
        <v/>
      </c>
      <c r="L397" s="242" t="str">
        <f t="shared" si="80"/>
        <v>00</v>
      </c>
      <c r="M397" s="242">
        <f t="shared" si="81"/>
        <v>0</v>
      </c>
      <c r="N397" s="242">
        <f t="shared" si="82"/>
        <v>0</v>
      </c>
      <c r="O397" s="242">
        <f t="shared" si="83"/>
        <v>0</v>
      </c>
      <c r="P397" s="242">
        <f t="shared" si="84"/>
        <v>0</v>
      </c>
      <c r="R397" s="242" t="str">
        <f t="shared" si="85"/>
        <v>Les autres classes d'actifs</v>
      </c>
      <c r="S397" s="242" t="str">
        <f t="shared" si="86"/>
        <v>Les autres banques</v>
      </c>
    </row>
    <row r="398" spans="2:19">
      <c r="B398" s="242">
        <f>'Saisie Patrimoine'!B403</f>
        <v>0</v>
      </c>
      <c r="C398" s="242">
        <f t="shared" si="78"/>
        <v>0</v>
      </c>
      <c r="D398" s="242">
        <f t="shared" si="79"/>
        <v>0</v>
      </c>
      <c r="E398" s="242">
        <f>'Saisie Patrimoine'!C403</f>
        <v>0</v>
      </c>
      <c r="G398" s="242">
        <f>'Saisie Patrimoine'!E403</f>
        <v>0</v>
      </c>
      <c r="H398" s="242">
        <f>'Saisie Patrimoine'!F403</f>
        <v>0</v>
      </c>
      <c r="J398" s="242">
        <f>IF(E398=0,0,INDEX('Liste Classe d''actifs'!$A$8:$A$37,MATCH(E398,'Liste Classe d''actifs'!$B$8:$B$37,0)))</f>
        <v>0</v>
      </c>
      <c r="K398" s="242" t="str">
        <f>IF(A398="","",IF(ISERROR(VLOOKUP(B398,'Liste Banque-Enveloppe'!A:D,2,FALSE)),0,VLOOKUP(B398,'Liste Banque-Enveloppe'!A:D,2,FALSE)))</f>
        <v/>
      </c>
      <c r="L398" s="242" t="str">
        <f t="shared" si="80"/>
        <v>00</v>
      </c>
      <c r="M398" s="242">
        <f t="shared" si="81"/>
        <v>0</v>
      </c>
      <c r="N398" s="242">
        <f t="shared" si="82"/>
        <v>0</v>
      </c>
      <c r="O398" s="242">
        <f t="shared" si="83"/>
        <v>0</v>
      </c>
      <c r="P398" s="242">
        <f t="shared" si="84"/>
        <v>0</v>
      </c>
      <c r="R398" s="242" t="str">
        <f t="shared" si="85"/>
        <v>Les autres classes d'actifs</v>
      </c>
      <c r="S398" s="242" t="str">
        <f t="shared" si="86"/>
        <v>Les autres banques</v>
      </c>
    </row>
    <row r="399" spans="2:19">
      <c r="B399" s="242">
        <f>'Saisie Patrimoine'!B404</f>
        <v>0</v>
      </c>
      <c r="C399" s="242">
        <f t="shared" si="78"/>
        <v>0</v>
      </c>
      <c r="D399" s="242">
        <f t="shared" si="79"/>
        <v>0</v>
      </c>
      <c r="E399" s="242">
        <f>'Saisie Patrimoine'!C404</f>
        <v>0</v>
      </c>
      <c r="G399" s="242">
        <f>'Saisie Patrimoine'!E404</f>
        <v>0</v>
      </c>
      <c r="H399" s="242">
        <f>'Saisie Patrimoine'!F404</f>
        <v>0</v>
      </c>
      <c r="J399" s="242">
        <f>IF(E399=0,0,INDEX('Liste Classe d''actifs'!$A$8:$A$37,MATCH(E399,'Liste Classe d''actifs'!$B$8:$B$37,0)))</f>
        <v>0</v>
      </c>
      <c r="K399" s="242" t="str">
        <f>IF(A399="","",IF(ISERROR(VLOOKUP(B399,'Liste Banque-Enveloppe'!A:D,2,FALSE)),0,VLOOKUP(B399,'Liste Banque-Enveloppe'!A:D,2,FALSE)))</f>
        <v/>
      </c>
      <c r="L399" s="242" t="str">
        <f t="shared" si="80"/>
        <v>00</v>
      </c>
      <c r="M399" s="242">
        <f t="shared" si="81"/>
        <v>0</v>
      </c>
      <c r="N399" s="242">
        <f t="shared" si="82"/>
        <v>0</v>
      </c>
      <c r="O399" s="242">
        <f t="shared" si="83"/>
        <v>0</v>
      </c>
      <c r="P399" s="242">
        <f t="shared" si="84"/>
        <v>0</v>
      </c>
      <c r="R399" s="242" t="str">
        <f t="shared" si="85"/>
        <v>Les autres classes d'actifs</v>
      </c>
      <c r="S399" s="242" t="str">
        <f t="shared" si="86"/>
        <v>Les autres banques</v>
      </c>
    </row>
    <row r="400" spans="2:19">
      <c r="B400" s="242">
        <f>'Saisie Patrimoine'!B405</f>
        <v>0</v>
      </c>
      <c r="C400" s="242">
        <f t="shared" si="78"/>
        <v>0</v>
      </c>
      <c r="D400" s="242">
        <f t="shared" si="79"/>
        <v>0</v>
      </c>
      <c r="E400" s="242">
        <f>'Saisie Patrimoine'!C405</f>
        <v>0</v>
      </c>
      <c r="G400" s="242">
        <f>'Saisie Patrimoine'!E405</f>
        <v>0</v>
      </c>
      <c r="H400" s="242">
        <f>'Saisie Patrimoine'!F405</f>
        <v>0</v>
      </c>
      <c r="J400" s="242">
        <f>IF(E400=0,0,INDEX('Liste Classe d''actifs'!$A$8:$A$37,MATCH(E400,'Liste Classe d''actifs'!$B$8:$B$37,0)))</f>
        <v>0</v>
      </c>
      <c r="K400" s="242" t="str">
        <f>IF(A400="","",IF(ISERROR(VLOOKUP(B400,'Liste Banque-Enveloppe'!A:D,2,FALSE)),0,VLOOKUP(B400,'Liste Banque-Enveloppe'!A:D,2,FALSE)))</f>
        <v/>
      </c>
      <c r="L400" s="242" t="str">
        <f t="shared" si="80"/>
        <v>00</v>
      </c>
      <c r="M400" s="242">
        <f t="shared" si="81"/>
        <v>0</v>
      </c>
      <c r="N400" s="242">
        <f t="shared" si="82"/>
        <v>0</v>
      </c>
      <c r="O400" s="242">
        <f t="shared" si="83"/>
        <v>0</v>
      </c>
      <c r="P400" s="242">
        <f t="shared" si="84"/>
        <v>0</v>
      </c>
      <c r="R400" s="242" t="str">
        <f t="shared" si="85"/>
        <v>Les autres classes d'actifs</v>
      </c>
      <c r="S400" s="242" t="str">
        <f t="shared" si="86"/>
        <v>Les autres banques</v>
      </c>
    </row>
    <row r="401" spans="2:19">
      <c r="B401" s="242">
        <f>'Saisie Patrimoine'!B406</f>
        <v>0</v>
      </c>
      <c r="C401" s="242">
        <f t="shared" si="78"/>
        <v>0</v>
      </c>
      <c r="D401" s="242">
        <f t="shared" si="79"/>
        <v>0</v>
      </c>
      <c r="E401" s="242">
        <f>'Saisie Patrimoine'!C406</f>
        <v>0</v>
      </c>
      <c r="G401" s="242">
        <f>'Saisie Patrimoine'!E406</f>
        <v>0</v>
      </c>
      <c r="H401" s="242">
        <f>'Saisie Patrimoine'!F406</f>
        <v>0</v>
      </c>
      <c r="J401" s="242">
        <f>IF(E401=0,0,INDEX('Liste Classe d''actifs'!$A$8:$A$37,MATCH(E401,'Liste Classe d''actifs'!$B$8:$B$37,0)))</f>
        <v>0</v>
      </c>
      <c r="K401" s="242" t="str">
        <f>IF(A401="","",IF(ISERROR(VLOOKUP(B401,'Liste Banque-Enveloppe'!A:D,2,FALSE)),0,VLOOKUP(B401,'Liste Banque-Enveloppe'!A:D,2,FALSE)))</f>
        <v/>
      </c>
      <c r="L401" s="242" t="str">
        <f t="shared" si="80"/>
        <v>00</v>
      </c>
      <c r="M401" s="242">
        <f t="shared" si="81"/>
        <v>0</v>
      </c>
      <c r="N401" s="242">
        <f t="shared" si="82"/>
        <v>0</v>
      </c>
      <c r="O401" s="242">
        <f t="shared" si="83"/>
        <v>0</v>
      </c>
      <c r="P401" s="242">
        <f t="shared" si="84"/>
        <v>0</v>
      </c>
      <c r="R401" s="242" t="str">
        <f t="shared" si="85"/>
        <v>Les autres classes d'actifs</v>
      </c>
      <c r="S401" s="242" t="str">
        <f t="shared" si="86"/>
        <v>Les autres banques</v>
      </c>
    </row>
    <row r="402" spans="2:19">
      <c r="B402" s="242">
        <f>'Saisie Patrimoine'!B407</f>
        <v>0</v>
      </c>
      <c r="C402" s="242">
        <f t="shared" si="78"/>
        <v>0</v>
      </c>
      <c r="D402" s="242">
        <f t="shared" si="79"/>
        <v>0</v>
      </c>
      <c r="E402" s="242">
        <f>'Saisie Patrimoine'!C407</f>
        <v>0</v>
      </c>
      <c r="G402" s="242">
        <f>'Saisie Patrimoine'!E407</f>
        <v>0</v>
      </c>
      <c r="H402" s="242">
        <f>'Saisie Patrimoine'!F407</f>
        <v>0</v>
      </c>
      <c r="J402" s="242">
        <f>IF(E402=0,0,INDEX('Liste Classe d''actifs'!$A$8:$A$37,MATCH(E402,'Liste Classe d''actifs'!$B$8:$B$37,0)))</f>
        <v>0</v>
      </c>
      <c r="K402" s="242" t="str">
        <f>IF(A402="","",IF(ISERROR(VLOOKUP(B402,'Liste Banque-Enveloppe'!A:D,2,FALSE)),0,VLOOKUP(B402,'Liste Banque-Enveloppe'!A:D,2,FALSE)))</f>
        <v/>
      </c>
      <c r="L402" s="242" t="str">
        <f t="shared" si="80"/>
        <v>00</v>
      </c>
      <c r="M402" s="242">
        <f t="shared" si="81"/>
        <v>0</v>
      </c>
      <c r="N402" s="242">
        <f t="shared" si="82"/>
        <v>0</v>
      </c>
      <c r="O402" s="242">
        <f t="shared" si="83"/>
        <v>0</v>
      </c>
      <c r="P402" s="242">
        <f t="shared" si="84"/>
        <v>0</v>
      </c>
      <c r="R402" s="242" t="str">
        <f t="shared" si="85"/>
        <v>Les autres classes d'actifs</v>
      </c>
      <c r="S402" s="242" t="str">
        <f t="shared" si="86"/>
        <v>Les autres banques</v>
      </c>
    </row>
    <row r="403" spans="2:19">
      <c r="B403" s="242">
        <f>'Saisie Patrimoine'!B408</f>
        <v>0</v>
      </c>
      <c r="C403" s="242">
        <f t="shared" si="78"/>
        <v>0</v>
      </c>
      <c r="D403" s="242">
        <f t="shared" si="79"/>
        <v>0</v>
      </c>
      <c r="E403" s="242">
        <f>'Saisie Patrimoine'!C408</f>
        <v>0</v>
      </c>
      <c r="G403" s="242">
        <f>'Saisie Patrimoine'!E408</f>
        <v>0</v>
      </c>
      <c r="H403" s="242">
        <f>'Saisie Patrimoine'!F408</f>
        <v>0</v>
      </c>
      <c r="J403" s="242">
        <f>IF(E403=0,0,INDEX('Liste Classe d''actifs'!$A$8:$A$37,MATCH(E403,'Liste Classe d''actifs'!$B$8:$B$37,0)))</f>
        <v>0</v>
      </c>
      <c r="K403" s="242" t="str">
        <f>IF(A403="","",IF(ISERROR(VLOOKUP(B403,'Liste Banque-Enveloppe'!A:D,2,FALSE)),0,VLOOKUP(B403,'Liste Banque-Enveloppe'!A:D,2,FALSE)))</f>
        <v/>
      </c>
      <c r="L403" s="242" t="str">
        <f t="shared" si="80"/>
        <v>00</v>
      </c>
      <c r="M403" s="242">
        <f t="shared" si="81"/>
        <v>0</v>
      </c>
      <c r="N403" s="242">
        <f t="shared" si="82"/>
        <v>0</v>
      </c>
      <c r="O403" s="242">
        <f t="shared" si="83"/>
        <v>0</v>
      </c>
      <c r="P403" s="242">
        <f t="shared" si="84"/>
        <v>0</v>
      </c>
      <c r="R403" s="242" t="str">
        <f t="shared" si="85"/>
        <v>Les autres classes d'actifs</v>
      </c>
      <c r="S403" s="242" t="str">
        <f t="shared" si="86"/>
        <v>Les autres banques</v>
      </c>
    </row>
    <row r="404" spans="2:19">
      <c r="B404" s="242">
        <f>'Saisie Patrimoine'!B409</f>
        <v>0</v>
      </c>
      <c r="C404" s="242">
        <f t="shared" si="78"/>
        <v>0</v>
      </c>
      <c r="D404" s="242">
        <f t="shared" si="79"/>
        <v>0</v>
      </c>
      <c r="E404" s="242">
        <f>'Saisie Patrimoine'!C409</f>
        <v>0</v>
      </c>
      <c r="G404" s="242">
        <f>'Saisie Patrimoine'!E409</f>
        <v>0</v>
      </c>
      <c r="H404" s="242">
        <f>'Saisie Patrimoine'!F409</f>
        <v>0</v>
      </c>
      <c r="J404" s="242">
        <f>IF(E404=0,0,INDEX('Liste Classe d''actifs'!$A$8:$A$37,MATCH(E404,'Liste Classe d''actifs'!$B$8:$B$37,0)))</f>
        <v>0</v>
      </c>
      <c r="K404" s="242" t="str">
        <f>IF(A404="","",IF(ISERROR(VLOOKUP(B404,'Liste Banque-Enveloppe'!A:D,2,FALSE)),0,VLOOKUP(B404,'Liste Banque-Enveloppe'!A:D,2,FALSE)))</f>
        <v/>
      </c>
      <c r="L404" s="242" t="str">
        <f t="shared" si="80"/>
        <v>00</v>
      </c>
      <c r="M404" s="242">
        <f t="shared" si="81"/>
        <v>0</v>
      </c>
      <c r="N404" s="242">
        <f t="shared" si="82"/>
        <v>0</v>
      </c>
      <c r="O404" s="242">
        <f t="shared" si="83"/>
        <v>0</v>
      </c>
      <c r="P404" s="242">
        <f t="shared" si="84"/>
        <v>0</v>
      </c>
      <c r="R404" s="242" t="str">
        <f t="shared" si="85"/>
        <v>Les autres classes d'actifs</v>
      </c>
      <c r="S404" s="242" t="str">
        <f t="shared" si="86"/>
        <v>Les autres banques</v>
      </c>
    </row>
    <row r="405" spans="2:19">
      <c r="B405" s="242">
        <f>'Saisie Patrimoine'!B410</f>
        <v>0</v>
      </c>
      <c r="C405" s="242">
        <f t="shared" si="78"/>
        <v>0</v>
      </c>
      <c r="D405" s="242">
        <f t="shared" si="79"/>
        <v>0</v>
      </c>
      <c r="E405" s="242">
        <f>'Saisie Patrimoine'!C410</f>
        <v>0</v>
      </c>
      <c r="G405" s="242">
        <f>'Saisie Patrimoine'!E410</f>
        <v>0</v>
      </c>
      <c r="H405" s="242">
        <f>'Saisie Patrimoine'!F410</f>
        <v>0</v>
      </c>
      <c r="J405" s="242">
        <f>IF(E405=0,0,INDEX('Liste Classe d''actifs'!$A$8:$A$37,MATCH(E405,'Liste Classe d''actifs'!$B$8:$B$37,0)))</f>
        <v>0</v>
      </c>
      <c r="K405" s="242" t="str">
        <f>IF(A405="","",IF(ISERROR(VLOOKUP(B405,'Liste Banque-Enveloppe'!A:D,2,FALSE)),0,VLOOKUP(B405,'Liste Banque-Enveloppe'!A:D,2,FALSE)))</f>
        <v/>
      </c>
      <c r="L405" s="242" t="str">
        <f t="shared" si="80"/>
        <v>00</v>
      </c>
      <c r="M405" s="242">
        <f t="shared" si="81"/>
        <v>0</v>
      </c>
      <c r="N405" s="242">
        <f t="shared" si="82"/>
        <v>0</v>
      </c>
      <c r="O405" s="242">
        <f t="shared" si="83"/>
        <v>0</v>
      </c>
      <c r="P405" s="242">
        <f t="shared" si="84"/>
        <v>0</v>
      </c>
      <c r="R405" s="242" t="str">
        <f t="shared" si="85"/>
        <v>Les autres classes d'actifs</v>
      </c>
      <c r="S405" s="242" t="str">
        <f t="shared" si="86"/>
        <v>Les autres banques</v>
      </c>
    </row>
    <row r="406" spans="2:19">
      <c r="B406" s="242">
        <f>'Saisie Patrimoine'!B411</f>
        <v>0</v>
      </c>
      <c r="C406" s="242">
        <f t="shared" si="78"/>
        <v>0</v>
      </c>
      <c r="D406" s="242">
        <f t="shared" si="79"/>
        <v>0</v>
      </c>
      <c r="E406" s="242">
        <f>'Saisie Patrimoine'!C411</f>
        <v>0</v>
      </c>
      <c r="G406" s="242">
        <f>'Saisie Patrimoine'!E411</f>
        <v>0</v>
      </c>
      <c r="H406" s="242">
        <f>'Saisie Patrimoine'!F411</f>
        <v>0</v>
      </c>
      <c r="J406" s="242">
        <f>IF(E406=0,0,INDEX('Liste Classe d''actifs'!$A$8:$A$37,MATCH(E406,'Liste Classe d''actifs'!$B$8:$B$37,0)))</f>
        <v>0</v>
      </c>
      <c r="K406" s="242" t="str">
        <f>IF(A406="","",IF(ISERROR(VLOOKUP(B406,'Liste Banque-Enveloppe'!A:D,2,FALSE)),0,VLOOKUP(B406,'Liste Banque-Enveloppe'!A:D,2,FALSE)))</f>
        <v/>
      </c>
      <c r="L406" s="242" t="str">
        <f t="shared" si="80"/>
        <v>00</v>
      </c>
      <c r="M406" s="242">
        <f t="shared" si="81"/>
        <v>0</v>
      </c>
      <c r="N406" s="242">
        <f t="shared" si="82"/>
        <v>0</v>
      </c>
      <c r="O406" s="242">
        <f t="shared" si="83"/>
        <v>0</v>
      </c>
      <c r="P406" s="242">
        <f t="shared" si="84"/>
        <v>0</v>
      </c>
      <c r="R406" s="242" t="str">
        <f t="shared" si="85"/>
        <v>Les autres classes d'actifs</v>
      </c>
      <c r="S406" s="242" t="str">
        <f t="shared" si="86"/>
        <v>Les autres banques</v>
      </c>
    </row>
    <row r="407" spans="2:19">
      <c r="B407" s="242">
        <f>'Saisie Patrimoine'!B412</f>
        <v>0</v>
      </c>
      <c r="C407" s="242">
        <f t="shared" si="78"/>
        <v>0</v>
      </c>
      <c r="D407" s="242">
        <f t="shared" si="79"/>
        <v>0</v>
      </c>
      <c r="E407" s="242">
        <f>'Saisie Patrimoine'!C412</f>
        <v>0</v>
      </c>
      <c r="G407" s="242">
        <f>'Saisie Patrimoine'!E412</f>
        <v>0</v>
      </c>
      <c r="H407" s="242">
        <f>'Saisie Patrimoine'!F412</f>
        <v>0</v>
      </c>
      <c r="J407" s="242">
        <f>IF(E407=0,0,INDEX('Liste Classe d''actifs'!$A$8:$A$37,MATCH(E407,'Liste Classe d''actifs'!$B$8:$B$37,0)))</f>
        <v>0</v>
      </c>
      <c r="K407" s="242" t="str">
        <f>IF(A407="","",IF(ISERROR(VLOOKUP(B407,'Liste Banque-Enveloppe'!A:D,2,FALSE)),0,VLOOKUP(B407,'Liste Banque-Enveloppe'!A:D,2,FALSE)))</f>
        <v/>
      </c>
      <c r="L407" s="242" t="str">
        <f t="shared" si="80"/>
        <v>00</v>
      </c>
      <c r="M407" s="242">
        <f t="shared" si="81"/>
        <v>0</v>
      </c>
      <c r="N407" s="242">
        <f t="shared" si="82"/>
        <v>0</v>
      </c>
      <c r="O407" s="242">
        <f t="shared" si="83"/>
        <v>0</v>
      </c>
      <c r="P407" s="242">
        <f t="shared" si="84"/>
        <v>0</v>
      </c>
      <c r="R407" s="242" t="str">
        <f t="shared" si="85"/>
        <v>Les autres classes d'actifs</v>
      </c>
      <c r="S407" s="242" t="str">
        <f t="shared" si="86"/>
        <v>Les autres banques</v>
      </c>
    </row>
    <row r="408" spans="2:19">
      <c r="B408" s="242">
        <f>'Saisie Patrimoine'!B413</f>
        <v>0</v>
      </c>
      <c r="C408" s="242">
        <f t="shared" si="78"/>
        <v>0</v>
      </c>
      <c r="D408" s="242">
        <f t="shared" si="79"/>
        <v>0</v>
      </c>
      <c r="E408" s="242">
        <f>'Saisie Patrimoine'!C413</f>
        <v>0</v>
      </c>
      <c r="G408" s="242">
        <f>'Saisie Patrimoine'!E413</f>
        <v>0</v>
      </c>
      <c r="H408" s="242">
        <f>'Saisie Patrimoine'!F413</f>
        <v>0</v>
      </c>
      <c r="J408" s="242">
        <f>IF(E408=0,0,INDEX('Liste Classe d''actifs'!$A$8:$A$37,MATCH(E408,'Liste Classe d''actifs'!$B$8:$B$37,0)))</f>
        <v>0</v>
      </c>
      <c r="K408" s="242" t="str">
        <f>IF(A408="","",IF(ISERROR(VLOOKUP(B408,'Liste Banque-Enveloppe'!A:D,2,FALSE)),0,VLOOKUP(B408,'Liste Banque-Enveloppe'!A:D,2,FALSE)))</f>
        <v/>
      </c>
      <c r="L408" s="242" t="str">
        <f t="shared" si="80"/>
        <v>00</v>
      </c>
      <c r="M408" s="242">
        <f t="shared" si="81"/>
        <v>0</v>
      </c>
      <c r="N408" s="242">
        <f t="shared" si="82"/>
        <v>0</v>
      </c>
      <c r="O408" s="242">
        <f t="shared" si="83"/>
        <v>0</v>
      </c>
      <c r="P408" s="242">
        <f t="shared" si="84"/>
        <v>0</v>
      </c>
      <c r="R408" s="242" t="str">
        <f t="shared" si="85"/>
        <v>Les autres classes d'actifs</v>
      </c>
      <c r="S408" s="242" t="str">
        <f t="shared" si="86"/>
        <v>Les autres banques</v>
      </c>
    </row>
    <row r="409" spans="2:19">
      <c r="B409" s="242">
        <f>'Saisie Patrimoine'!B414</f>
        <v>0</v>
      </c>
      <c r="C409" s="242">
        <f t="shared" si="78"/>
        <v>0</v>
      </c>
      <c r="D409" s="242">
        <f t="shared" si="79"/>
        <v>0</v>
      </c>
      <c r="E409" s="242">
        <f>'Saisie Patrimoine'!C414</f>
        <v>0</v>
      </c>
      <c r="G409" s="242">
        <f>'Saisie Patrimoine'!E414</f>
        <v>0</v>
      </c>
      <c r="H409" s="242">
        <f>'Saisie Patrimoine'!F414</f>
        <v>0</v>
      </c>
      <c r="J409" s="242">
        <f>IF(E409=0,0,INDEX('Liste Classe d''actifs'!$A$8:$A$37,MATCH(E409,'Liste Classe d''actifs'!$B$8:$B$37,0)))</f>
        <v>0</v>
      </c>
      <c r="K409" s="242" t="str">
        <f>IF(A409="","",IF(ISERROR(VLOOKUP(B409,'Liste Banque-Enveloppe'!A:D,2,FALSE)),0,VLOOKUP(B409,'Liste Banque-Enveloppe'!A:D,2,FALSE)))</f>
        <v/>
      </c>
      <c r="L409" s="242" t="str">
        <f t="shared" si="80"/>
        <v>00</v>
      </c>
      <c r="M409" s="242">
        <f t="shared" si="81"/>
        <v>0</v>
      </c>
      <c r="N409" s="242">
        <f t="shared" si="82"/>
        <v>0</v>
      </c>
      <c r="O409" s="242">
        <f t="shared" si="83"/>
        <v>0</v>
      </c>
      <c r="P409" s="242">
        <f t="shared" si="84"/>
        <v>0</v>
      </c>
      <c r="R409" s="242" t="str">
        <f t="shared" si="85"/>
        <v>Les autres classes d'actifs</v>
      </c>
      <c r="S409" s="242" t="str">
        <f t="shared" si="86"/>
        <v>Les autres banques</v>
      </c>
    </row>
    <row r="410" spans="2:19">
      <c r="B410" s="242">
        <f>'Saisie Patrimoine'!B415</f>
        <v>0</v>
      </c>
      <c r="C410" s="242">
        <f t="shared" si="78"/>
        <v>0</v>
      </c>
      <c r="D410" s="242">
        <f t="shared" si="79"/>
        <v>0</v>
      </c>
      <c r="E410" s="242">
        <f>'Saisie Patrimoine'!C415</f>
        <v>0</v>
      </c>
      <c r="G410" s="242">
        <f>'Saisie Patrimoine'!E415</f>
        <v>0</v>
      </c>
      <c r="H410" s="242">
        <f>'Saisie Patrimoine'!F415</f>
        <v>0</v>
      </c>
      <c r="J410" s="242">
        <f>IF(E410=0,0,INDEX('Liste Classe d''actifs'!$A$8:$A$37,MATCH(E410,'Liste Classe d''actifs'!$B$8:$B$37,0)))</f>
        <v>0</v>
      </c>
      <c r="K410" s="242" t="str">
        <f>IF(A410="","",IF(ISERROR(VLOOKUP(B410,'Liste Banque-Enveloppe'!A:D,2,FALSE)),0,VLOOKUP(B410,'Liste Banque-Enveloppe'!A:D,2,FALSE)))</f>
        <v/>
      </c>
      <c r="L410" s="242" t="str">
        <f t="shared" si="80"/>
        <v>00</v>
      </c>
      <c r="M410" s="242">
        <f t="shared" si="81"/>
        <v>0</v>
      </c>
      <c r="N410" s="242">
        <f t="shared" si="82"/>
        <v>0</v>
      </c>
      <c r="O410" s="242">
        <f t="shared" si="83"/>
        <v>0</v>
      </c>
      <c r="P410" s="242">
        <f t="shared" si="84"/>
        <v>0</v>
      </c>
      <c r="R410" s="242" t="str">
        <f t="shared" si="85"/>
        <v>Les autres classes d'actifs</v>
      </c>
      <c r="S410" s="242" t="str">
        <f t="shared" si="86"/>
        <v>Les autres banques</v>
      </c>
    </row>
    <row r="411" spans="2:19">
      <c r="B411" s="242">
        <f>'Saisie Patrimoine'!B416</f>
        <v>0</v>
      </c>
      <c r="C411" s="242">
        <f t="shared" si="78"/>
        <v>0</v>
      </c>
      <c r="D411" s="242">
        <f t="shared" si="79"/>
        <v>0</v>
      </c>
      <c r="E411" s="242">
        <f>'Saisie Patrimoine'!C416</f>
        <v>0</v>
      </c>
      <c r="G411" s="242">
        <f>'Saisie Patrimoine'!E416</f>
        <v>0</v>
      </c>
      <c r="H411" s="242">
        <f>'Saisie Patrimoine'!F416</f>
        <v>0</v>
      </c>
      <c r="J411" s="242">
        <f>IF(E411=0,0,INDEX('Liste Classe d''actifs'!$A$8:$A$37,MATCH(E411,'Liste Classe d''actifs'!$B$8:$B$37,0)))</f>
        <v>0</v>
      </c>
      <c r="K411" s="242" t="str">
        <f>IF(A411="","",IF(ISERROR(VLOOKUP(B411,'Liste Banque-Enveloppe'!A:D,2,FALSE)),0,VLOOKUP(B411,'Liste Banque-Enveloppe'!A:D,2,FALSE)))</f>
        <v/>
      </c>
      <c r="L411" s="242" t="str">
        <f t="shared" si="80"/>
        <v>00</v>
      </c>
      <c r="M411" s="242">
        <f t="shared" si="81"/>
        <v>0</v>
      </c>
      <c r="N411" s="242">
        <f t="shared" si="82"/>
        <v>0</v>
      </c>
      <c r="O411" s="242">
        <f t="shared" si="83"/>
        <v>0</v>
      </c>
      <c r="P411" s="242">
        <f t="shared" si="84"/>
        <v>0</v>
      </c>
      <c r="R411" s="242" t="str">
        <f t="shared" si="85"/>
        <v>Les autres classes d'actifs</v>
      </c>
      <c r="S411" s="242" t="str">
        <f t="shared" si="86"/>
        <v>Les autres banques</v>
      </c>
    </row>
    <row r="412" spans="2:19">
      <c r="B412" s="242">
        <f>'Saisie Patrimoine'!B417</f>
        <v>0</v>
      </c>
      <c r="C412" s="242">
        <f t="shared" si="78"/>
        <v>0</v>
      </c>
      <c r="D412" s="242">
        <f t="shared" si="79"/>
        <v>0</v>
      </c>
      <c r="E412" s="242">
        <f>'Saisie Patrimoine'!C417</f>
        <v>0</v>
      </c>
      <c r="G412" s="242">
        <f>'Saisie Patrimoine'!E417</f>
        <v>0</v>
      </c>
      <c r="H412" s="242">
        <f>'Saisie Patrimoine'!F417</f>
        <v>0</v>
      </c>
      <c r="J412" s="242">
        <f>IF(E412=0,0,INDEX('Liste Classe d''actifs'!$A$8:$A$37,MATCH(E412,'Liste Classe d''actifs'!$B$8:$B$37,0)))</f>
        <v>0</v>
      </c>
      <c r="K412" s="242" t="str">
        <f>IF(A412="","",IF(ISERROR(VLOOKUP(B412,'Liste Banque-Enveloppe'!A:D,2,FALSE)),0,VLOOKUP(B412,'Liste Banque-Enveloppe'!A:D,2,FALSE)))</f>
        <v/>
      </c>
      <c r="L412" s="242" t="str">
        <f t="shared" si="80"/>
        <v>00</v>
      </c>
      <c r="M412" s="242">
        <f t="shared" si="81"/>
        <v>0</v>
      </c>
      <c r="N412" s="242">
        <f t="shared" si="82"/>
        <v>0</v>
      </c>
      <c r="O412" s="242">
        <f t="shared" si="83"/>
        <v>0</v>
      </c>
      <c r="P412" s="242">
        <f t="shared" si="84"/>
        <v>0</v>
      </c>
      <c r="R412" s="242" t="str">
        <f t="shared" si="85"/>
        <v>Les autres classes d'actifs</v>
      </c>
      <c r="S412" s="242" t="str">
        <f t="shared" si="86"/>
        <v>Les autres banques</v>
      </c>
    </row>
    <row r="413" spans="2:19">
      <c r="B413" s="242">
        <f>'Saisie Patrimoine'!B418</f>
        <v>0</v>
      </c>
      <c r="C413" s="242">
        <f t="shared" si="78"/>
        <v>0</v>
      </c>
      <c r="D413" s="242">
        <f t="shared" si="79"/>
        <v>0</v>
      </c>
      <c r="E413" s="242">
        <f>'Saisie Patrimoine'!C418</f>
        <v>0</v>
      </c>
      <c r="G413" s="242">
        <f>'Saisie Patrimoine'!E418</f>
        <v>0</v>
      </c>
      <c r="H413" s="242">
        <f>'Saisie Patrimoine'!F418</f>
        <v>0</v>
      </c>
      <c r="J413" s="242">
        <f>IF(E413=0,0,INDEX('Liste Classe d''actifs'!$A$8:$A$37,MATCH(E413,'Liste Classe d''actifs'!$B$8:$B$37,0)))</f>
        <v>0</v>
      </c>
      <c r="K413" s="242" t="str">
        <f>IF(A413="","",IF(ISERROR(VLOOKUP(B413,'Liste Banque-Enveloppe'!A:D,2,FALSE)),0,VLOOKUP(B413,'Liste Banque-Enveloppe'!A:D,2,FALSE)))</f>
        <v/>
      </c>
      <c r="L413" s="242" t="str">
        <f t="shared" si="80"/>
        <v>00</v>
      </c>
      <c r="M413" s="242">
        <f t="shared" si="81"/>
        <v>0</v>
      </c>
      <c r="N413" s="242">
        <f t="shared" si="82"/>
        <v>0</v>
      </c>
      <c r="O413" s="242">
        <f t="shared" si="83"/>
        <v>0</v>
      </c>
      <c r="P413" s="242">
        <f t="shared" si="84"/>
        <v>0</v>
      </c>
      <c r="R413" s="242" t="str">
        <f t="shared" si="85"/>
        <v>Les autres classes d'actifs</v>
      </c>
      <c r="S413" s="242" t="str">
        <f t="shared" si="86"/>
        <v>Les autres banques</v>
      </c>
    </row>
    <row r="414" spans="2:19">
      <c r="B414" s="242">
        <f>'Saisie Patrimoine'!B419</f>
        <v>0</v>
      </c>
      <c r="C414" s="242">
        <f t="shared" si="78"/>
        <v>0</v>
      </c>
      <c r="D414" s="242">
        <f t="shared" si="79"/>
        <v>0</v>
      </c>
      <c r="E414" s="242">
        <f>'Saisie Patrimoine'!C419</f>
        <v>0</v>
      </c>
      <c r="G414" s="242">
        <f>'Saisie Patrimoine'!E419</f>
        <v>0</v>
      </c>
      <c r="H414" s="242">
        <f>'Saisie Patrimoine'!F419</f>
        <v>0</v>
      </c>
      <c r="J414" s="242">
        <f>IF(E414=0,0,INDEX('Liste Classe d''actifs'!$A$8:$A$37,MATCH(E414,'Liste Classe d''actifs'!$B$8:$B$37,0)))</f>
        <v>0</v>
      </c>
      <c r="K414" s="242" t="str">
        <f>IF(A414="","",IF(ISERROR(VLOOKUP(B414,'Liste Banque-Enveloppe'!A:D,2,FALSE)),0,VLOOKUP(B414,'Liste Banque-Enveloppe'!A:D,2,FALSE)))</f>
        <v/>
      </c>
      <c r="L414" s="242" t="str">
        <f t="shared" si="80"/>
        <v>00</v>
      </c>
      <c r="M414" s="242">
        <f t="shared" si="81"/>
        <v>0</v>
      </c>
      <c r="N414" s="242">
        <f t="shared" si="82"/>
        <v>0</v>
      </c>
      <c r="O414" s="242">
        <f t="shared" si="83"/>
        <v>0</v>
      </c>
      <c r="P414" s="242">
        <f t="shared" si="84"/>
        <v>0</v>
      </c>
      <c r="R414" s="242" t="str">
        <f t="shared" si="85"/>
        <v>Les autres classes d'actifs</v>
      </c>
      <c r="S414" s="242" t="str">
        <f t="shared" si="86"/>
        <v>Les autres banques</v>
      </c>
    </row>
    <row r="415" spans="2:19">
      <c r="B415" s="242">
        <f>'Saisie Patrimoine'!B420</f>
        <v>0</v>
      </c>
      <c r="C415" s="242">
        <f t="shared" si="78"/>
        <v>0</v>
      </c>
      <c r="D415" s="242">
        <f t="shared" si="79"/>
        <v>0</v>
      </c>
      <c r="E415" s="242">
        <f>'Saisie Patrimoine'!C420</f>
        <v>0</v>
      </c>
      <c r="G415" s="242">
        <f>'Saisie Patrimoine'!E420</f>
        <v>0</v>
      </c>
      <c r="H415" s="242">
        <f>'Saisie Patrimoine'!F420</f>
        <v>0</v>
      </c>
      <c r="J415" s="242">
        <f>IF(E415=0,0,INDEX('Liste Classe d''actifs'!$A$8:$A$37,MATCH(E415,'Liste Classe d''actifs'!$B$8:$B$37,0)))</f>
        <v>0</v>
      </c>
      <c r="K415" s="242" t="str">
        <f>IF(A415="","",IF(ISERROR(VLOOKUP(B415,'Liste Banque-Enveloppe'!A:D,2,FALSE)),0,VLOOKUP(B415,'Liste Banque-Enveloppe'!A:D,2,FALSE)))</f>
        <v/>
      </c>
      <c r="L415" s="242" t="str">
        <f t="shared" si="80"/>
        <v>00</v>
      </c>
      <c r="M415" s="242">
        <f t="shared" si="81"/>
        <v>0</v>
      </c>
      <c r="N415" s="242">
        <f t="shared" si="82"/>
        <v>0</v>
      </c>
      <c r="O415" s="242">
        <f t="shared" si="83"/>
        <v>0</v>
      </c>
      <c r="P415" s="242">
        <f t="shared" si="84"/>
        <v>0</v>
      </c>
      <c r="R415" s="242" t="str">
        <f t="shared" si="85"/>
        <v>Les autres classes d'actifs</v>
      </c>
      <c r="S415" s="242" t="str">
        <f t="shared" si="86"/>
        <v>Les autres banques</v>
      </c>
    </row>
    <row r="416" spans="2:19">
      <c r="B416" s="242">
        <f>'Saisie Patrimoine'!B421</f>
        <v>0</v>
      </c>
      <c r="C416" s="242">
        <f t="shared" si="78"/>
        <v>0</v>
      </c>
      <c r="D416" s="242">
        <f t="shared" si="79"/>
        <v>0</v>
      </c>
      <c r="E416" s="242">
        <f>'Saisie Patrimoine'!C421</f>
        <v>0</v>
      </c>
      <c r="G416" s="242">
        <f>'Saisie Patrimoine'!E421</f>
        <v>0</v>
      </c>
      <c r="H416" s="242">
        <f>'Saisie Patrimoine'!F421</f>
        <v>0</v>
      </c>
      <c r="J416" s="242">
        <f>IF(E416=0,0,INDEX('Liste Classe d''actifs'!$A$8:$A$37,MATCH(E416,'Liste Classe d''actifs'!$B$8:$B$37,0)))</f>
        <v>0</v>
      </c>
      <c r="K416" s="242" t="str">
        <f>IF(A416="","",IF(ISERROR(VLOOKUP(B416,'Liste Banque-Enveloppe'!A:D,2,FALSE)),0,VLOOKUP(B416,'Liste Banque-Enveloppe'!A:D,2,FALSE)))</f>
        <v/>
      </c>
      <c r="L416" s="242" t="str">
        <f t="shared" si="80"/>
        <v>00</v>
      </c>
      <c r="M416" s="242">
        <f t="shared" si="81"/>
        <v>0</v>
      </c>
      <c r="N416" s="242">
        <f t="shared" si="82"/>
        <v>0</v>
      </c>
      <c r="O416" s="242">
        <f t="shared" si="83"/>
        <v>0</v>
      </c>
      <c r="P416" s="242">
        <f t="shared" si="84"/>
        <v>0</v>
      </c>
      <c r="R416" s="242" t="str">
        <f t="shared" si="85"/>
        <v>Les autres classes d'actifs</v>
      </c>
      <c r="S416" s="242" t="str">
        <f t="shared" si="86"/>
        <v>Les autres banques</v>
      </c>
    </row>
    <row r="417" spans="2:19">
      <c r="B417" s="242">
        <f>'Saisie Patrimoine'!B422</f>
        <v>0</v>
      </c>
      <c r="C417" s="242">
        <f t="shared" si="78"/>
        <v>0</v>
      </c>
      <c r="D417" s="242">
        <f t="shared" si="79"/>
        <v>0</v>
      </c>
      <c r="E417" s="242">
        <f>'Saisie Patrimoine'!C422</f>
        <v>0</v>
      </c>
      <c r="G417" s="242">
        <f>'Saisie Patrimoine'!E422</f>
        <v>0</v>
      </c>
      <c r="H417" s="242">
        <f>'Saisie Patrimoine'!F422</f>
        <v>0</v>
      </c>
      <c r="J417" s="242">
        <f>IF(E417=0,0,INDEX('Liste Classe d''actifs'!$A$8:$A$37,MATCH(E417,'Liste Classe d''actifs'!$B$8:$B$37,0)))</f>
        <v>0</v>
      </c>
      <c r="K417" s="242" t="str">
        <f>IF(A417="","",IF(ISERROR(VLOOKUP(B417,'Liste Banque-Enveloppe'!A:D,2,FALSE)),0,VLOOKUP(B417,'Liste Banque-Enveloppe'!A:D,2,FALSE)))</f>
        <v/>
      </c>
      <c r="L417" s="242" t="str">
        <f t="shared" si="80"/>
        <v>00</v>
      </c>
      <c r="M417" s="242">
        <f t="shared" si="81"/>
        <v>0</v>
      </c>
      <c r="N417" s="242">
        <f t="shared" si="82"/>
        <v>0</v>
      </c>
      <c r="O417" s="242">
        <f t="shared" si="83"/>
        <v>0</v>
      </c>
      <c r="P417" s="242">
        <f t="shared" si="84"/>
        <v>0</v>
      </c>
      <c r="R417" s="242" t="str">
        <f t="shared" si="85"/>
        <v>Les autres classes d'actifs</v>
      </c>
      <c r="S417" s="242" t="str">
        <f t="shared" si="86"/>
        <v>Les autres banques</v>
      </c>
    </row>
    <row r="418" spans="2:19">
      <c r="B418" s="242">
        <f>'Saisie Patrimoine'!B423</f>
        <v>0</v>
      </c>
      <c r="C418" s="242">
        <f t="shared" si="78"/>
        <v>0</v>
      </c>
      <c r="D418" s="242">
        <f t="shared" si="79"/>
        <v>0</v>
      </c>
      <c r="E418" s="242">
        <f>'Saisie Patrimoine'!C423</f>
        <v>0</v>
      </c>
      <c r="G418" s="242">
        <f>'Saisie Patrimoine'!E423</f>
        <v>0</v>
      </c>
      <c r="H418" s="242">
        <f>'Saisie Patrimoine'!F423</f>
        <v>0</v>
      </c>
      <c r="J418" s="242">
        <f>IF(E418=0,0,INDEX('Liste Classe d''actifs'!$A$8:$A$37,MATCH(E418,'Liste Classe d''actifs'!$B$8:$B$37,0)))</f>
        <v>0</v>
      </c>
      <c r="K418" s="242" t="str">
        <f>IF(A418="","",IF(ISERROR(VLOOKUP(B418,'Liste Banque-Enveloppe'!A:D,2,FALSE)),0,VLOOKUP(B418,'Liste Banque-Enveloppe'!A:D,2,FALSE)))</f>
        <v/>
      </c>
      <c r="L418" s="242" t="str">
        <f t="shared" si="80"/>
        <v>00</v>
      </c>
      <c r="M418" s="242">
        <f t="shared" si="81"/>
        <v>0</v>
      </c>
      <c r="N418" s="242">
        <f t="shared" si="82"/>
        <v>0</v>
      </c>
      <c r="O418" s="242">
        <f t="shared" si="83"/>
        <v>0</v>
      </c>
      <c r="P418" s="242">
        <f t="shared" si="84"/>
        <v>0</v>
      </c>
      <c r="R418" s="242" t="str">
        <f t="shared" si="85"/>
        <v>Les autres classes d'actifs</v>
      </c>
      <c r="S418" s="242" t="str">
        <f t="shared" si="86"/>
        <v>Les autres banques</v>
      </c>
    </row>
    <row r="419" spans="2:19">
      <c r="B419" s="242">
        <f>'Saisie Patrimoine'!B424</f>
        <v>0</v>
      </c>
      <c r="C419" s="242">
        <f t="shared" si="78"/>
        <v>0</v>
      </c>
      <c r="D419" s="242">
        <f t="shared" si="79"/>
        <v>0</v>
      </c>
      <c r="E419" s="242">
        <f>'Saisie Patrimoine'!C424</f>
        <v>0</v>
      </c>
      <c r="G419" s="242">
        <f>'Saisie Patrimoine'!E424</f>
        <v>0</v>
      </c>
      <c r="H419" s="242">
        <f>'Saisie Patrimoine'!F424</f>
        <v>0</v>
      </c>
      <c r="J419" s="242">
        <f>IF(E419=0,0,INDEX('Liste Classe d''actifs'!$A$8:$A$37,MATCH(E419,'Liste Classe d''actifs'!$B$8:$B$37,0)))</f>
        <v>0</v>
      </c>
      <c r="K419" s="242" t="str">
        <f>IF(A419="","",IF(ISERROR(VLOOKUP(B419,'Liste Banque-Enveloppe'!A:D,2,FALSE)),0,VLOOKUP(B419,'Liste Banque-Enveloppe'!A:D,2,FALSE)))</f>
        <v/>
      </c>
      <c r="L419" s="242" t="str">
        <f t="shared" si="80"/>
        <v>00</v>
      </c>
      <c r="M419" s="242">
        <f t="shared" si="81"/>
        <v>0</v>
      </c>
      <c r="N419" s="242">
        <f t="shared" si="82"/>
        <v>0</v>
      </c>
      <c r="O419" s="242">
        <f t="shared" si="83"/>
        <v>0</v>
      </c>
      <c r="P419" s="242">
        <f t="shared" si="84"/>
        <v>0</v>
      </c>
      <c r="R419" s="242" t="str">
        <f t="shared" si="85"/>
        <v>Les autres classes d'actifs</v>
      </c>
      <c r="S419" s="242" t="str">
        <f t="shared" si="86"/>
        <v>Les autres banques</v>
      </c>
    </row>
    <row r="420" spans="2:19">
      <c r="B420" s="242">
        <f>'Saisie Patrimoine'!B425</f>
        <v>0</v>
      </c>
      <c r="C420" s="242">
        <f t="shared" si="78"/>
        <v>0</v>
      </c>
      <c r="D420" s="242">
        <f t="shared" si="79"/>
        <v>0</v>
      </c>
      <c r="E420" s="242">
        <f>'Saisie Patrimoine'!C425</f>
        <v>0</v>
      </c>
      <c r="G420" s="242">
        <f>'Saisie Patrimoine'!E425</f>
        <v>0</v>
      </c>
      <c r="H420" s="242">
        <f>'Saisie Patrimoine'!F425</f>
        <v>0</v>
      </c>
      <c r="J420" s="242">
        <f>IF(E420=0,0,INDEX('Liste Classe d''actifs'!$A$8:$A$37,MATCH(E420,'Liste Classe d''actifs'!$B$8:$B$37,0)))</f>
        <v>0</v>
      </c>
      <c r="K420" s="242" t="str">
        <f>IF(A420="","",IF(ISERROR(VLOOKUP(B420,'Liste Banque-Enveloppe'!A:D,2,FALSE)),0,VLOOKUP(B420,'Liste Banque-Enveloppe'!A:D,2,FALSE)))</f>
        <v/>
      </c>
      <c r="L420" s="242" t="str">
        <f t="shared" si="80"/>
        <v>00</v>
      </c>
      <c r="M420" s="242">
        <f t="shared" si="81"/>
        <v>0</v>
      </c>
      <c r="N420" s="242">
        <f t="shared" si="82"/>
        <v>0</v>
      </c>
      <c r="O420" s="242">
        <f t="shared" si="83"/>
        <v>0</v>
      </c>
      <c r="P420" s="242">
        <f t="shared" si="84"/>
        <v>0</v>
      </c>
      <c r="R420" s="242" t="str">
        <f t="shared" si="85"/>
        <v>Les autres classes d'actifs</v>
      </c>
      <c r="S420" s="242" t="str">
        <f t="shared" si="86"/>
        <v>Les autres banques</v>
      </c>
    </row>
    <row r="421" spans="2:19">
      <c r="B421" s="242">
        <f>'Saisie Patrimoine'!B426</f>
        <v>0</v>
      </c>
      <c r="C421" s="242">
        <f t="shared" si="78"/>
        <v>0</v>
      </c>
      <c r="D421" s="242">
        <f t="shared" si="79"/>
        <v>0</v>
      </c>
      <c r="E421" s="242">
        <f>'Saisie Patrimoine'!C426</f>
        <v>0</v>
      </c>
      <c r="G421" s="242">
        <f>'Saisie Patrimoine'!E426</f>
        <v>0</v>
      </c>
      <c r="H421" s="242">
        <f>'Saisie Patrimoine'!F426</f>
        <v>0</v>
      </c>
      <c r="J421" s="242">
        <f>IF(E421=0,0,INDEX('Liste Classe d''actifs'!$A$8:$A$37,MATCH(E421,'Liste Classe d''actifs'!$B$8:$B$37,0)))</f>
        <v>0</v>
      </c>
      <c r="K421" s="242" t="str">
        <f>IF(A421="","",IF(ISERROR(VLOOKUP(B421,'Liste Banque-Enveloppe'!A:D,2,FALSE)),0,VLOOKUP(B421,'Liste Banque-Enveloppe'!A:D,2,FALSE)))</f>
        <v/>
      </c>
      <c r="L421" s="242" t="str">
        <f t="shared" si="80"/>
        <v>00</v>
      </c>
      <c r="M421" s="242">
        <f t="shared" si="81"/>
        <v>0</v>
      </c>
      <c r="N421" s="242">
        <f t="shared" si="82"/>
        <v>0</v>
      </c>
      <c r="O421" s="242">
        <f t="shared" si="83"/>
        <v>0</v>
      </c>
      <c r="P421" s="242">
        <f t="shared" si="84"/>
        <v>0</v>
      </c>
      <c r="R421" s="242" t="str">
        <f t="shared" si="85"/>
        <v>Les autres classes d'actifs</v>
      </c>
      <c r="S421" s="242" t="str">
        <f t="shared" si="86"/>
        <v>Les autres banques</v>
      </c>
    </row>
    <row r="422" spans="2:19">
      <c r="B422" s="242">
        <f>'Saisie Patrimoine'!B427</f>
        <v>0</v>
      </c>
      <c r="C422" s="242">
        <f t="shared" si="78"/>
        <v>0</v>
      </c>
      <c r="D422" s="242">
        <f t="shared" si="79"/>
        <v>0</v>
      </c>
      <c r="E422" s="242">
        <f>'Saisie Patrimoine'!C427</f>
        <v>0</v>
      </c>
      <c r="G422" s="242">
        <f>'Saisie Patrimoine'!E427</f>
        <v>0</v>
      </c>
      <c r="H422" s="242">
        <f>'Saisie Patrimoine'!F427</f>
        <v>0</v>
      </c>
      <c r="J422" s="242">
        <f>IF(E422=0,0,INDEX('Liste Classe d''actifs'!$A$8:$A$37,MATCH(E422,'Liste Classe d''actifs'!$B$8:$B$37,0)))</f>
        <v>0</v>
      </c>
      <c r="K422" s="242" t="str">
        <f>IF(A422="","",IF(ISERROR(VLOOKUP(B422,'Liste Banque-Enveloppe'!A:D,2,FALSE)),0,VLOOKUP(B422,'Liste Banque-Enveloppe'!A:D,2,FALSE)))</f>
        <v/>
      </c>
      <c r="L422" s="242" t="str">
        <f t="shared" si="80"/>
        <v>00</v>
      </c>
      <c r="M422" s="242">
        <f t="shared" si="81"/>
        <v>0</v>
      </c>
      <c r="N422" s="242">
        <f t="shared" si="82"/>
        <v>0</v>
      </c>
      <c r="O422" s="242">
        <f t="shared" si="83"/>
        <v>0</v>
      </c>
      <c r="P422" s="242">
        <f t="shared" si="84"/>
        <v>0</v>
      </c>
      <c r="R422" s="242" t="str">
        <f t="shared" si="85"/>
        <v>Les autres classes d'actifs</v>
      </c>
      <c r="S422" s="242" t="str">
        <f t="shared" si="86"/>
        <v>Les autres banques</v>
      </c>
    </row>
    <row r="423" spans="2:19">
      <c r="B423" s="242">
        <f>'Saisie Patrimoine'!B428</f>
        <v>0</v>
      </c>
      <c r="C423" s="242">
        <f t="shared" si="78"/>
        <v>0</v>
      </c>
      <c r="D423" s="242">
        <f t="shared" si="79"/>
        <v>0</v>
      </c>
      <c r="E423" s="242">
        <f>'Saisie Patrimoine'!C428</f>
        <v>0</v>
      </c>
      <c r="G423" s="242">
        <f>'Saisie Patrimoine'!E428</f>
        <v>0</v>
      </c>
      <c r="H423" s="242">
        <f>'Saisie Patrimoine'!F428</f>
        <v>0</v>
      </c>
      <c r="J423" s="242">
        <f>IF(E423=0,0,INDEX('Liste Classe d''actifs'!$A$8:$A$37,MATCH(E423,'Liste Classe d''actifs'!$B$8:$B$37,0)))</f>
        <v>0</v>
      </c>
      <c r="K423" s="242" t="str">
        <f>IF(A423="","",IF(ISERROR(VLOOKUP(B423,'Liste Banque-Enveloppe'!A:D,2,FALSE)),0,VLOOKUP(B423,'Liste Banque-Enveloppe'!A:D,2,FALSE)))</f>
        <v/>
      </c>
      <c r="L423" s="242" t="str">
        <f t="shared" si="80"/>
        <v>00</v>
      </c>
      <c r="M423" s="242">
        <f t="shared" si="81"/>
        <v>0</v>
      </c>
      <c r="N423" s="242">
        <f t="shared" si="82"/>
        <v>0</v>
      </c>
      <c r="O423" s="242">
        <f t="shared" si="83"/>
        <v>0</v>
      </c>
      <c r="P423" s="242">
        <f t="shared" si="84"/>
        <v>0</v>
      </c>
      <c r="R423" s="242" t="str">
        <f t="shared" si="85"/>
        <v>Les autres classes d'actifs</v>
      </c>
      <c r="S423" s="242" t="str">
        <f t="shared" si="86"/>
        <v>Les autres banques</v>
      </c>
    </row>
    <row r="424" spans="2:19">
      <c r="B424" s="242">
        <f>'Saisie Patrimoine'!B429</f>
        <v>0</v>
      </c>
      <c r="C424" s="242">
        <f t="shared" si="78"/>
        <v>0</v>
      </c>
      <c r="D424" s="242">
        <f t="shared" si="79"/>
        <v>0</v>
      </c>
      <c r="E424" s="242">
        <f>'Saisie Patrimoine'!C429</f>
        <v>0</v>
      </c>
      <c r="G424" s="242">
        <f>'Saisie Patrimoine'!E429</f>
        <v>0</v>
      </c>
      <c r="H424" s="242">
        <f>'Saisie Patrimoine'!F429</f>
        <v>0</v>
      </c>
      <c r="J424" s="242">
        <f>IF(E424=0,0,INDEX('Liste Classe d''actifs'!$A$8:$A$37,MATCH(E424,'Liste Classe d''actifs'!$B$8:$B$37,0)))</f>
        <v>0</v>
      </c>
      <c r="K424" s="242" t="str">
        <f>IF(A424="","",IF(ISERROR(VLOOKUP(B424,'Liste Banque-Enveloppe'!A:D,2,FALSE)),0,VLOOKUP(B424,'Liste Banque-Enveloppe'!A:D,2,FALSE)))</f>
        <v/>
      </c>
      <c r="L424" s="242" t="str">
        <f t="shared" si="80"/>
        <v>00</v>
      </c>
      <c r="M424" s="242">
        <f t="shared" si="81"/>
        <v>0</v>
      </c>
      <c r="N424" s="242">
        <f t="shared" si="82"/>
        <v>0</v>
      </c>
      <c r="O424" s="242">
        <f t="shared" si="83"/>
        <v>0</v>
      </c>
      <c r="P424" s="242">
        <f t="shared" si="84"/>
        <v>0</v>
      </c>
      <c r="R424" s="242" t="str">
        <f t="shared" si="85"/>
        <v>Les autres classes d'actifs</v>
      </c>
      <c r="S424" s="242" t="str">
        <f t="shared" si="86"/>
        <v>Les autres banques</v>
      </c>
    </row>
    <row r="425" spans="2:19">
      <c r="B425" s="242">
        <f>'Saisie Patrimoine'!B430</f>
        <v>0</v>
      </c>
      <c r="C425" s="242">
        <f t="shared" si="78"/>
        <v>0</v>
      </c>
      <c r="D425" s="242">
        <f t="shared" si="79"/>
        <v>0</v>
      </c>
      <c r="E425" s="242">
        <f>'Saisie Patrimoine'!C430</f>
        <v>0</v>
      </c>
      <c r="G425" s="242">
        <f>'Saisie Patrimoine'!E430</f>
        <v>0</v>
      </c>
      <c r="H425" s="242">
        <f>'Saisie Patrimoine'!F430</f>
        <v>0</v>
      </c>
      <c r="J425" s="242">
        <f>IF(E425=0,0,INDEX('Liste Classe d''actifs'!$A$8:$A$37,MATCH(E425,'Liste Classe d''actifs'!$B$8:$B$37,0)))</f>
        <v>0</v>
      </c>
      <c r="K425" s="242" t="str">
        <f>IF(A425="","",IF(ISERROR(VLOOKUP(B425,'Liste Banque-Enveloppe'!A:D,2,FALSE)),0,VLOOKUP(B425,'Liste Banque-Enveloppe'!A:D,2,FALSE)))</f>
        <v/>
      </c>
      <c r="L425" s="242" t="str">
        <f t="shared" si="80"/>
        <v>00</v>
      </c>
      <c r="M425" s="242">
        <f t="shared" si="81"/>
        <v>0</v>
      </c>
      <c r="N425" s="242">
        <f t="shared" si="82"/>
        <v>0</v>
      </c>
      <c r="O425" s="242">
        <f t="shared" si="83"/>
        <v>0</v>
      </c>
      <c r="P425" s="242">
        <f t="shared" si="84"/>
        <v>0</v>
      </c>
      <c r="R425" s="242" t="str">
        <f t="shared" si="85"/>
        <v>Les autres classes d'actifs</v>
      </c>
      <c r="S425" s="242" t="str">
        <f t="shared" si="86"/>
        <v>Les autres banques</v>
      </c>
    </row>
    <row r="426" spans="2:19">
      <c r="B426" s="242">
        <f>'Saisie Patrimoine'!B431</f>
        <v>0</v>
      </c>
      <c r="C426" s="242">
        <f t="shared" si="78"/>
        <v>0</v>
      </c>
      <c r="D426" s="242">
        <f t="shared" si="79"/>
        <v>0</v>
      </c>
      <c r="E426" s="242">
        <f>'Saisie Patrimoine'!C431</f>
        <v>0</v>
      </c>
      <c r="G426" s="242">
        <f>'Saisie Patrimoine'!E431</f>
        <v>0</v>
      </c>
      <c r="H426" s="242">
        <f>'Saisie Patrimoine'!F431</f>
        <v>0</v>
      </c>
      <c r="J426" s="242">
        <f>IF(E426=0,0,INDEX('Liste Classe d''actifs'!$A$8:$A$37,MATCH(E426,'Liste Classe d''actifs'!$B$8:$B$37,0)))</f>
        <v>0</v>
      </c>
      <c r="K426" s="242" t="str">
        <f>IF(A426="","",IF(ISERROR(VLOOKUP(B426,'Liste Banque-Enveloppe'!A:D,2,FALSE)),0,VLOOKUP(B426,'Liste Banque-Enveloppe'!A:D,2,FALSE)))</f>
        <v/>
      </c>
      <c r="L426" s="242" t="str">
        <f t="shared" si="80"/>
        <v>00</v>
      </c>
      <c r="M426" s="242">
        <f t="shared" si="81"/>
        <v>0</v>
      </c>
      <c r="N426" s="242">
        <f t="shared" si="82"/>
        <v>0</v>
      </c>
      <c r="O426" s="242">
        <f t="shared" si="83"/>
        <v>0</v>
      </c>
      <c r="P426" s="242">
        <f t="shared" si="84"/>
        <v>0</v>
      </c>
      <c r="R426" s="242" t="str">
        <f t="shared" si="85"/>
        <v>Les autres classes d'actifs</v>
      </c>
      <c r="S426" s="242" t="str">
        <f t="shared" si="86"/>
        <v>Les autres banques</v>
      </c>
    </row>
    <row r="427" spans="2:19">
      <c r="B427" s="242">
        <f>'Saisie Patrimoine'!B432</f>
        <v>0</v>
      </c>
      <c r="C427" s="242">
        <f t="shared" si="78"/>
        <v>0</v>
      </c>
      <c r="D427" s="242">
        <f t="shared" si="79"/>
        <v>0</v>
      </c>
      <c r="E427" s="242">
        <f>'Saisie Patrimoine'!C432</f>
        <v>0</v>
      </c>
      <c r="G427" s="242">
        <f>'Saisie Patrimoine'!E432</f>
        <v>0</v>
      </c>
      <c r="H427" s="242">
        <f>'Saisie Patrimoine'!F432</f>
        <v>0</v>
      </c>
      <c r="J427" s="242">
        <f>IF(E427=0,0,INDEX('Liste Classe d''actifs'!$A$8:$A$37,MATCH(E427,'Liste Classe d''actifs'!$B$8:$B$37,0)))</f>
        <v>0</v>
      </c>
      <c r="K427" s="242" t="str">
        <f>IF(A427="","",IF(ISERROR(VLOOKUP(B427,'Liste Banque-Enveloppe'!A:D,2,FALSE)),0,VLOOKUP(B427,'Liste Banque-Enveloppe'!A:D,2,FALSE)))</f>
        <v/>
      </c>
      <c r="L427" s="242" t="str">
        <f t="shared" si="80"/>
        <v>00</v>
      </c>
      <c r="M427" s="242">
        <f t="shared" si="81"/>
        <v>0</v>
      </c>
      <c r="N427" s="242">
        <f t="shared" si="82"/>
        <v>0</v>
      </c>
      <c r="O427" s="242">
        <f t="shared" si="83"/>
        <v>0</v>
      </c>
      <c r="P427" s="242">
        <f t="shared" si="84"/>
        <v>0</v>
      </c>
      <c r="R427" s="242" t="str">
        <f t="shared" si="85"/>
        <v>Les autres classes d'actifs</v>
      </c>
      <c r="S427" s="242" t="str">
        <f t="shared" si="86"/>
        <v>Les autres banques</v>
      </c>
    </row>
    <row r="428" spans="2:19">
      <c r="B428" s="242">
        <f>'Saisie Patrimoine'!B433</f>
        <v>0</v>
      </c>
      <c r="C428" s="242">
        <f t="shared" si="78"/>
        <v>0</v>
      </c>
      <c r="D428" s="242">
        <f t="shared" si="79"/>
        <v>0</v>
      </c>
      <c r="E428" s="242">
        <f>'Saisie Patrimoine'!C433</f>
        <v>0</v>
      </c>
      <c r="G428" s="242">
        <f>'Saisie Patrimoine'!E433</f>
        <v>0</v>
      </c>
      <c r="H428" s="242">
        <f>'Saisie Patrimoine'!F433</f>
        <v>0</v>
      </c>
      <c r="J428" s="242">
        <f>IF(E428=0,0,INDEX('Liste Classe d''actifs'!$A$8:$A$37,MATCH(E428,'Liste Classe d''actifs'!$B$8:$B$37,0)))</f>
        <v>0</v>
      </c>
      <c r="K428" s="242" t="str">
        <f>IF(A428="","",IF(ISERROR(VLOOKUP(B428,'Liste Banque-Enveloppe'!A:D,2,FALSE)),0,VLOOKUP(B428,'Liste Banque-Enveloppe'!A:D,2,FALSE)))</f>
        <v/>
      </c>
      <c r="L428" s="242" t="str">
        <f t="shared" si="80"/>
        <v>00</v>
      </c>
      <c r="M428" s="242">
        <f t="shared" si="81"/>
        <v>0</v>
      </c>
      <c r="N428" s="242">
        <f t="shared" si="82"/>
        <v>0</v>
      </c>
      <c r="O428" s="242">
        <f t="shared" si="83"/>
        <v>0</v>
      </c>
      <c r="P428" s="242">
        <f t="shared" si="84"/>
        <v>0</v>
      </c>
      <c r="R428" s="242" t="str">
        <f t="shared" si="85"/>
        <v>Les autres classes d'actifs</v>
      </c>
      <c r="S428" s="242" t="str">
        <f t="shared" si="86"/>
        <v>Les autres banques</v>
      </c>
    </row>
    <row r="429" spans="2:19">
      <c r="B429" s="242">
        <f>'Saisie Patrimoine'!B434</f>
        <v>0</v>
      </c>
      <c r="C429" s="242">
        <f t="shared" si="78"/>
        <v>0</v>
      </c>
      <c r="D429" s="242">
        <f t="shared" si="79"/>
        <v>0</v>
      </c>
      <c r="E429" s="242">
        <f>'Saisie Patrimoine'!C434</f>
        <v>0</v>
      </c>
      <c r="G429" s="242">
        <f>'Saisie Patrimoine'!E434</f>
        <v>0</v>
      </c>
      <c r="H429" s="242">
        <f>'Saisie Patrimoine'!F434</f>
        <v>0</v>
      </c>
      <c r="J429" s="242">
        <f>IF(E429=0,0,INDEX('Liste Classe d''actifs'!$A$8:$A$37,MATCH(E429,'Liste Classe d''actifs'!$B$8:$B$37,0)))</f>
        <v>0</v>
      </c>
      <c r="K429" s="242" t="str">
        <f>IF(A429="","",IF(ISERROR(VLOOKUP(B429,'Liste Banque-Enveloppe'!A:D,2,FALSE)),0,VLOOKUP(B429,'Liste Banque-Enveloppe'!A:D,2,FALSE)))</f>
        <v/>
      </c>
      <c r="L429" s="242" t="str">
        <f t="shared" si="80"/>
        <v>00</v>
      </c>
      <c r="M429" s="242">
        <f t="shared" si="81"/>
        <v>0</v>
      </c>
      <c r="N429" s="242">
        <f t="shared" si="82"/>
        <v>0</v>
      </c>
      <c r="O429" s="242">
        <f t="shared" si="83"/>
        <v>0</v>
      </c>
      <c r="P429" s="242">
        <f t="shared" si="84"/>
        <v>0</v>
      </c>
      <c r="R429" s="242" t="str">
        <f t="shared" si="85"/>
        <v>Les autres classes d'actifs</v>
      </c>
      <c r="S429" s="242" t="str">
        <f t="shared" si="86"/>
        <v>Les autres banques</v>
      </c>
    </row>
    <row r="430" spans="2:19">
      <c r="B430" s="242">
        <f>'Saisie Patrimoine'!B435</f>
        <v>0</v>
      </c>
      <c r="C430" s="242">
        <f t="shared" si="78"/>
        <v>0</v>
      </c>
      <c r="D430" s="242">
        <f t="shared" si="79"/>
        <v>0</v>
      </c>
      <c r="E430" s="242">
        <f>'Saisie Patrimoine'!C435</f>
        <v>0</v>
      </c>
      <c r="G430" s="242">
        <f>'Saisie Patrimoine'!E435</f>
        <v>0</v>
      </c>
      <c r="H430" s="242">
        <f>'Saisie Patrimoine'!F435</f>
        <v>0</v>
      </c>
      <c r="J430" s="242">
        <f>IF(E430=0,0,INDEX('Liste Classe d''actifs'!$A$8:$A$37,MATCH(E430,'Liste Classe d''actifs'!$B$8:$B$37,0)))</f>
        <v>0</v>
      </c>
      <c r="K430" s="242" t="str">
        <f>IF(A430="","",IF(ISERROR(VLOOKUP(B430,'Liste Banque-Enveloppe'!A:D,2,FALSE)),0,VLOOKUP(B430,'Liste Banque-Enveloppe'!A:D,2,FALSE)))</f>
        <v/>
      </c>
      <c r="L430" s="242" t="str">
        <f t="shared" si="80"/>
        <v>00</v>
      </c>
      <c r="M430" s="242">
        <f t="shared" si="81"/>
        <v>0</v>
      </c>
      <c r="N430" s="242">
        <f t="shared" si="82"/>
        <v>0</v>
      </c>
      <c r="O430" s="242">
        <f t="shared" si="83"/>
        <v>0</v>
      </c>
      <c r="P430" s="242">
        <f t="shared" si="84"/>
        <v>0</v>
      </c>
      <c r="R430" s="242" t="str">
        <f t="shared" si="85"/>
        <v>Les autres classes d'actifs</v>
      </c>
      <c r="S430" s="242" t="str">
        <f t="shared" si="86"/>
        <v>Les autres banques</v>
      </c>
    </row>
    <row r="431" spans="2:19">
      <c r="B431" s="242">
        <f>'Saisie Patrimoine'!B436</f>
        <v>0</v>
      </c>
      <c r="C431" s="242">
        <f t="shared" si="78"/>
        <v>0</v>
      </c>
      <c r="D431" s="242">
        <f t="shared" si="79"/>
        <v>0</v>
      </c>
      <c r="E431" s="242">
        <f>'Saisie Patrimoine'!C436</f>
        <v>0</v>
      </c>
      <c r="G431" s="242">
        <f>'Saisie Patrimoine'!E436</f>
        <v>0</v>
      </c>
      <c r="H431" s="242">
        <f>'Saisie Patrimoine'!F436</f>
        <v>0</v>
      </c>
      <c r="J431" s="242">
        <f>IF(E431=0,0,INDEX('Liste Classe d''actifs'!$A$8:$A$37,MATCH(E431,'Liste Classe d''actifs'!$B$8:$B$37,0)))</f>
        <v>0</v>
      </c>
      <c r="K431" s="242" t="str">
        <f>IF(A431="","",IF(ISERROR(VLOOKUP(B431,'Liste Banque-Enveloppe'!A:D,2,FALSE)),0,VLOOKUP(B431,'Liste Banque-Enveloppe'!A:D,2,FALSE)))</f>
        <v/>
      </c>
      <c r="L431" s="242" t="str">
        <f t="shared" si="80"/>
        <v>00</v>
      </c>
      <c r="M431" s="242">
        <f t="shared" si="81"/>
        <v>0</v>
      </c>
      <c r="N431" s="242">
        <f t="shared" si="82"/>
        <v>0</v>
      </c>
      <c r="O431" s="242">
        <f t="shared" si="83"/>
        <v>0</v>
      </c>
      <c r="P431" s="242">
        <f t="shared" si="84"/>
        <v>0</v>
      </c>
      <c r="R431" s="242" t="str">
        <f t="shared" si="85"/>
        <v>Les autres classes d'actifs</v>
      </c>
      <c r="S431" s="242" t="str">
        <f t="shared" si="86"/>
        <v>Les autres banques</v>
      </c>
    </row>
    <row r="432" spans="2:19">
      <c r="B432" s="242">
        <f>'Saisie Patrimoine'!B437</f>
        <v>0</v>
      </c>
      <c r="C432" s="242">
        <f t="shared" si="78"/>
        <v>0</v>
      </c>
      <c r="D432" s="242">
        <f t="shared" si="79"/>
        <v>0</v>
      </c>
      <c r="E432" s="242">
        <f>'Saisie Patrimoine'!C437</f>
        <v>0</v>
      </c>
      <c r="G432" s="242">
        <f>'Saisie Patrimoine'!E437</f>
        <v>0</v>
      </c>
      <c r="H432" s="242">
        <f>'Saisie Patrimoine'!F437</f>
        <v>0</v>
      </c>
      <c r="J432" s="242">
        <f>IF(E432=0,0,INDEX('Liste Classe d''actifs'!$A$8:$A$37,MATCH(E432,'Liste Classe d''actifs'!$B$8:$B$37,0)))</f>
        <v>0</v>
      </c>
      <c r="K432" s="242" t="str">
        <f>IF(A432="","",IF(ISERROR(VLOOKUP(B432,'Liste Banque-Enveloppe'!A:D,2,FALSE)),0,VLOOKUP(B432,'Liste Banque-Enveloppe'!A:D,2,FALSE)))</f>
        <v/>
      </c>
      <c r="L432" s="242" t="str">
        <f t="shared" si="80"/>
        <v>00</v>
      </c>
      <c r="M432" s="242">
        <f t="shared" si="81"/>
        <v>0</v>
      </c>
      <c r="N432" s="242">
        <f t="shared" si="82"/>
        <v>0</v>
      </c>
      <c r="O432" s="242">
        <f t="shared" si="83"/>
        <v>0</v>
      </c>
      <c r="P432" s="242">
        <f t="shared" si="84"/>
        <v>0</v>
      </c>
      <c r="R432" s="242" t="str">
        <f t="shared" si="85"/>
        <v>Les autres classes d'actifs</v>
      </c>
      <c r="S432" s="242" t="str">
        <f t="shared" si="86"/>
        <v>Les autres banques</v>
      </c>
    </row>
    <row r="433" spans="2:19">
      <c r="B433" s="242">
        <f>'Saisie Patrimoine'!B438</f>
        <v>0</v>
      </c>
      <c r="C433" s="242">
        <f t="shared" si="78"/>
        <v>0</v>
      </c>
      <c r="D433" s="242">
        <f t="shared" si="79"/>
        <v>0</v>
      </c>
      <c r="E433" s="242">
        <f>'Saisie Patrimoine'!C438</f>
        <v>0</v>
      </c>
      <c r="G433" s="242">
        <f>'Saisie Patrimoine'!E438</f>
        <v>0</v>
      </c>
      <c r="H433" s="242">
        <f>'Saisie Patrimoine'!F438</f>
        <v>0</v>
      </c>
      <c r="J433" s="242">
        <f>IF(E433=0,0,INDEX('Liste Classe d''actifs'!$A$8:$A$37,MATCH(E433,'Liste Classe d''actifs'!$B$8:$B$37,0)))</f>
        <v>0</v>
      </c>
      <c r="K433" s="242" t="str">
        <f>IF(A433="","",IF(ISERROR(VLOOKUP(B433,'Liste Banque-Enveloppe'!A:D,2,FALSE)),0,VLOOKUP(B433,'Liste Banque-Enveloppe'!A:D,2,FALSE)))</f>
        <v/>
      </c>
      <c r="L433" s="242" t="str">
        <f t="shared" si="80"/>
        <v>00</v>
      </c>
      <c r="M433" s="242">
        <f t="shared" si="81"/>
        <v>0</v>
      </c>
      <c r="N433" s="242">
        <f t="shared" si="82"/>
        <v>0</v>
      </c>
      <c r="O433" s="242">
        <f t="shared" si="83"/>
        <v>0</v>
      </c>
      <c r="P433" s="242">
        <f t="shared" si="84"/>
        <v>0</v>
      </c>
      <c r="R433" s="242" t="str">
        <f t="shared" si="85"/>
        <v>Les autres classes d'actifs</v>
      </c>
      <c r="S433" s="242" t="str">
        <f t="shared" si="86"/>
        <v>Les autres banques</v>
      </c>
    </row>
    <row r="434" spans="2:19">
      <c r="B434" s="242">
        <f>'Saisie Patrimoine'!B439</f>
        <v>0</v>
      </c>
      <c r="C434" s="242">
        <f t="shared" si="78"/>
        <v>0</v>
      </c>
      <c r="D434" s="242">
        <f t="shared" si="79"/>
        <v>0</v>
      </c>
      <c r="E434" s="242">
        <f>'Saisie Patrimoine'!C439</f>
        <v>0</v>
      </c>
      <c r="G434" s="242">
        <f>'Saisie Patrimoine'!E439</f>
        <v>0</v>
      </c>
      <c r="H434" s="242">
        <f>'Saisie Patrimoine'!F439</f>
        <v>0</v>
      </c>
      <c r="J434" s="242">
        <f>IF(E434=0,0,INDEX('Liste Classe d''actifs'!$A$8:$A$37,MATCH(E434,'Liste Classe d''actifs'!$B$8:$B$37,0)))</f>
        <v>0</v>
      </c>
      <c r="K434" s="242" t="str">
        <f>IF(A434="","",IF(ISERROR(VLOOKUP(B434,'Liste Banque-Enveloppe'!A:D,2,FALSE)),0,VLOOKUP(B434,'Liste Banque-Enveloppe'!A:D,2,FALSE)))</f>
        <v/>
      </c>
      <c r="L434" s="242" t="str">
        <f t="shared" si="80"/>
        <v>00</v>
      </c>
      <c r="M434" s="242">
        <f t="shared" si="81"/>
        <v>0</v>
      </c>
      <c r="N434" s="242">
        <f t="shared" si="82"/>
        <v>0</v>
      </c>
      <c r="O434" s="242">
        <f t="shared" si="83"/>
        <v>0</v>
      </c>
      <c r="P434" s="242">
        <f t="shared" si="84"/>
        <v>0</v>
      </c>
      <c r="R434" s="242" t="str">
        <f t="shared" si="85"/>
        <v>Les autres classes d'actifs</v>
      </c>
      <c r="S434" s="242" t="str">
        <f t="shared" si="86"/>
        <v>Les autres banques</v>
      </c>
    </row>
    <row r="435" spans="2:19">
      <c r="B435" s="242">
        <f>'Saisie Patrimoine'!B440</f>
        <v>0</v>
      </c>
      <c r="C435" s="242">
        <f t="shared" si="78"/>
        <v>0</v>
      </c>
      <c r="D435" s="242">
        <f t="shared" si="79"/>
        <v>0</v>
      </c>
      <c r="E435" s="242">
        <f>'Saisie Patrimoine'!C440</f>
        <v>0</v>
      </c>
      <c r="G435" s="242">
        <f>'Saisie Patrimoine'!E440</f>
        <v>0</v>
      </c>
      <c r="H435" s="242">
        <f>'Saisie Patrimoine'!F440</f>
        <v>0</v>
      </c>
      <c r="J435" s="242">
        <f>IF(E435=0,0,INDEX('Liste Classe d''actifs'!$A$8:$A$37,MATCH(E435,'Liste Classe d''actifs'!$B$8:$B$37,0)))</f>
        <v>0</v>
      </c>
      <c r="K435" s="242" t="str">
        <f>IF(A435="","",IF(ISERROR(VLOOKUP(B435,'Liste Banque-Enveloppe'!A:D,2,FALSE)),0,VLOOKUP(B435,'Liste Banque-Enveloppe'!A:D,2,FALSE)))</f>
        <v/>
      </c>
      <c r="L435" s="242" t="str">
        <f t="shared" si="80"/>
        <v>00</v>
      </c>
      <c r="M435" s="242">
        <f t="shared" si="81"/>
        <v>0</v>
      </c>
      <c r="N435" s="242">
        <f t="shared" si="82"/>
        <v>0</v>
      </c>
      <c r="O435" s="242">
        <f t="shared" si="83"/>
        <v>0</v>
      </c>
      <c r="P435" s="242">
        <f t="shared" si="84"/>
        <v>0</v>
      </c>
      <c r="R435" s="242" t="str">
        <f t="shared" si="85"/>
        <v>Les autres classes d'actifs</v>
      </c>
      <c r="S435" s="242" t="str">
        <f t="shared" si="86"/>
        <v>Les autres banques</v>
      </c>
    </row>
    <row r="436" spans="2:19">
      <c r="B436" s="242">
        <f>'Saisie Patrimoine'!B441</f>
        <v>0</v>
      </c>
      <c r="C436" s="242">
        <f t="shared" si="78"/>
        <v>0</v>
      </c>
      <c r="D436" s="242">
        <f t="shared" si="79"/>
        <v>0</v>
      </c>
      <c r="E436" s="242">
        <f>'Saisie Patrimoine'!C441</f>
        <v>0</v>
      </c>
      <c r="G436" s="242">
        <f>'Saisie Patrimoine'!E441</f>
        <v>0</v>
      </c>
      <c r="H436" s="242">
        <f>'Saisie Patrimoine'!F441</f>
        <v>0</v>
      </c>
      <c r="J436" s="242">
        <f>IF(E436=0,0,INDEX('Liste Classe d''actifs'!$A$8:$A$37,MATCH(E436,'Liste Classe d''actifs'!$B$8:$B$37,0)))</f>
        <v>0</v>
      </c>
      <c r="K436" s="242" t="str">
        <f>IF(A436="","",IF(ISERROR(VLOOKUP(B436,'Liste Banque-Enveloppe'!A:D,2,FALSE)),0,VLOOKUP(B436,'Liste Banque-Enveloppe'!A:D,2,FALSE)))</f>
        <v/>
      </c>
      <c r="L436" s="242" t="str">
        <f t="shared" si="80"/>
        <v>00</v>
      </c>
      <c r="M436" s="242">
        <f t="shared" si="81"/>
        <v>0</v>
      </c>
      <c r="N436" s="242">
        <f t="shared" si="82"/>
        <v>0</v>
      </c>
      <c r="O436" s="242">
        <f t="shared" si="83"/>
        <v>0</v>
      </c>
      <c r="P436" s="242">
        <f t="shared" si="84"/>
        <v>0</v>
      </c>
      <c r="R436" s="242" t="str">
        <f t="shared" si="85"/>
        <v>Les autres classes d'actifs</v>
      </c>
      <c r="S436" s="242" t="str">
        <f t="shared" si="86"/>
        <v>Les autres banques</v>
      </c>
    </row>
    <row r="437" spans="2:19">
      <c r="B437" s="242">
        <f>'Saisie Patrimoine'!B442</f>
        <v>0</v>
      </c>
      <c r="C437" s="242">
        <f t="shared" si="78"/>
        <v>0</v>
      </c>
      <c r="D437" s="242">
        <f t="shared" si="79"/>
        <v>0</v>
      </c>
      <c r="E437" s="242">
        <f>'Saisie Patrimoine'!C442</f>
        <v>0</v>
      </c>
      <c r="G437" s="242">
        <f>'Saisie Patrimoine'!E442</f>
        <v>0</v>
      </c>
      <c r="H437" s="242">
        <f>'Saisie Patrimoine'!F442</f>
        <v>0</v>
      </c>
      <c r="J437" s="242">
        <f>IF(E437=0,0,INDEX('Liste Classe d''actifs'!$A$8:$A$37,MATCH(E437,'Liste Classe d''actifs'!$B$8:$B$37,0)))</f>
        <v>0</v>
      </c>
      <c r="K437" s="242" t="str">
        <f>IF(A437="","",IF(ISERROR(VLOOKUP(B437,'Liste Banque-Enveloppe'!A:D,2,FALSE)),0,VLOOKUP(B437,'Liste Banque-Enveloppe'!A:D,2,FALSE)))</f>
        <v/>
      </c>
      <c r="L437" s="242" t="str">
        <f t="shared" si="80"/>
        <v>00</v>
      </c>
      <c r="M437" s="242">
        <f t="shared" si="81"/>
        <v>0</v>
      </c>
      <c r="N437" s="242">
        <f t="shared" si="82"/>
        <v>0</v>
      </c>
      <c r="O437" s="242">
        <f t="shared" si="83"/>
        <v>0</v>
      </c>
      <c r="P437" s="242">
        <f t="shared" si="84"/>
        <v>0</v>
      </c>
      <c r="R437" s="242" t="str">
        <f t="shared" si="85"/>
        <v>Les autres classes d'actifs</v>
      </c>
      <c r="S437" s="242" t="str">
        <f t="shared" si="86"/>
        <v>Les autres banques</v>
      </c>
    </row>
    <row r="438" spans="2:19">
      <c r="B438" s="242">
        <f>'Saisie Patrimoine'!B443</f>
        <v>0</v>
      </c>
      <c r="C438" s="242">
        <f t="shared" si="78"/>
        <v>0</v>
      </c>
      <c r="D438" s="242">
        <f t="shared" si="79"/>
        <v>0</v>
      </c>
      <c r="E438" s="242">
        <f>'Saisie Patrimoine'!C443</f>
        <v>0</v>
      </c>
      <c r="G438" s="242">
        <f>'Saisie Patrimoine'!E443</f>
        <v>0</v>
      </c>
      <c r="H438" s="242">
        <f>'Saisie Patrimoine'!F443</f>
        <v>0</v>
      </c>
      <c r="J438" s="242">
        <f>IF(E438=0,0,INDEX('Liste Classe d''actifs'!$A$8:$A$37,MATCH(E438,'Liste Classe d''actifs'!$B$8:$B$37,0)))</f>
        <v>0</v>
      </c>
      <c r="K438" s="242" t="str">
        <f>IF(A438="","",IF(ISERROR(VLOOKUP(B438,'Liste Banque-Enveloppe'!A:D,2,FALSE)),0,VLOOKUP(B438,'Liste Banque-Enveloppe'!A:D,2,FALSE)))</f>
        <v/>
      </c>
      <c r="L438" s="242" t="str">
        <f t="shared" si="80"/>
        <v>00</v>
      </c>
      <c r="M438" s="242">
        <f t="shared" si="81"/>
        <v>0</v>
      </c>
      <c r="N438" s="242">
        <f t="shared" si="82"/>
        <v>0</v>
      </c>
      <c r="O438" s="242">
        <f t="shared" si="83"/>
        <v>0</v>
      </c>
      <c r="P438" s="242">
        <f t="shared" si="84"/>
        <v>0</v>
      </c>
      <c r="R438" s="242" t="str">
        <f t="shared" si="85"/>
        <v>Les autres classes d'actifs</v>
      </c>
      <c r="S438" s="242" t="str">
        <f t="shared" si="86"/>
        <v>Les autres banques</v>
      </c>
    </row>
    <row r="439" spans="2:19">
      <c r="B439" s="242">
        <f>'Saisie Patrimoine'!B444</f>
        <v>0</v>
      </c>
      <c r="C439" s="242">
        <f t="shared" si="78"/>
        <v>0</v>
      </c>
      <c r="D439" s="242">
        <f t="shared" si="79"/>
        <v>0</v>
      </c>
      <c r="E439" s="242">
        <f>'Saisie Patrimoine'!C444</f>
        <v>0</v>
      </c>
      <c r="G439" s="242">
        <f>'Saisie Patrimoine'!E444</f>
        <v>0</v>
      </c>
      <c r="H439" s="242">
        <f>'Saisie Patrimoine'!F444</f>
        <v>0</v>
      </c>
      <c r="J439" s="242">
        <f>IF(E439=0,0,INDEX('Liste Classe d''actifs'!$A$8:$A$37,MATCH(E439,'Liste Classe d''actifs'!$B$8:$B$37,0)))</f>
        <v>0</v>
      </c>
      <c r="K439" s="242" t="str">
        <f>IF(A439="","",IF(ISERROR(VLOOKUP(B439,'Liste Banque-Enveloppe'!A:D,2,FALSE)),0,VLOOKUP(B439,'Liste Banque-Enveloppe'!A:D,2,FALSE)))</f>
        <v/>
      </c>
      <c r="L439" s="242" t="str">
        <f t="shared" si="80"/>
        <v>00</v>
      </c>
      <c r="M439" s="242">
        <f t="shared" si="81"/>
        <v>0</v>
      </c>
      <c r="N439" s="242">
        <f t="shared" si="82"/>
        <v>0</v>
      </c>
      <c r="O439" s="242">
        <f t="shared" si="83"/>
        <v>0</v>
      </c>
      <c r="P439" s="242">
        <f t="shared" si="84"/>
        <v>0</v>
      </c>
      <c r="R439" s="242" t="str">
        <f t="shared" si="85"/>
        <v>Les autres classes d'actifs</v>
      </c>
      <c r="S439" s="242" t="str">
        <f t="shared" si="86"/>
        <v>Les autres banques</v>
      </c>
    </row>
    <row r="440" spans="2:19">
      <c r="B440" s="242">
        <f>'Saisie Patrimoine'!B445</f>
        <v>0</v>
      </c>
      <c r="C440" s="242">
        <f t="shared" si="78"/>
        <v>0</v>
      </c>
      <c r="D440" s="242">
        <f t="shared" si="79"/>
        <v>0</v>
      </c>
      <c r="E440" s="242">
        <f>'Saisie Patrimoine'!C445</f>
        <v>0</v>
      </c>
      <c r="G440" s="242">
        <f>'Saisie Patrimoine'!E445</f>
        <v>0</v>
      </c>
      <c r="H440" s="242">
        <f>'Saisie Patrimoine'!F445</f>
        <v>0</v>
      </c>
      <c r="J440" s="242">
        <f>IF(E440=0,0,INDEX('Liste Classe d''actifs'!$A$8:$A$37,MATCH(E440,'Liste Classe d''actifs'!$B$8:$B$37,0)))</f>
        <v>0</v>
      </c>
      <c r="K440" s="242" t="str">
        <f>IF(A440="","",IF(ISERROR(VLOOKUP(B440,'Liste Banque-Enveloppe'!A:D,2,FALSE)),0,VLOOKUP(B440,'Liste Banque-Enveloppe'!A:D,2,FALSE)))</f>
        <v/>
      </c>
      <c r="L440" s="242" t="str">
        <f t="shared" si="80"/>
        <v>00</v>
      </c>
      <c r="M440" s="242">
        <f t="shared" si="81"/>
        <v>0</v>
      </c>
      <c r="N440" s="242">
        <f t="shared" si="82"/>
        <v>0</v>
      </c>
      <c r="O440" s="242">
        <f t="shared" si="83"/>
        <v>0</v>
      </c>
      <c r="P440" s="242">
        <f t="shared" si="84"/>
        <v>0</v>
      </c>
      <c r="R440" s="242" t="str">
        <f t="shared" si="85"/>
        <v>Les autres classes d'actifs</v>
      </c>
      <c r="S440" s="242" t="str">
        <f t="shared" si="86"/>
        <v>Les autres banques</v>
      </c>
    </row>
    <row r="441" spans="2:19">
      <c r="B441" s="242">
        <f>'Saisie Patrimoine'!B446</f>
        <v>0</v>
      </c>
      <c r="C441" s="242">
        <f t="shared" si="78"/>
        <v>0</v>
      </c>
      <c r="D441" s="242">
        <f t="shared" si="79"/>
        <v>0</v>
      </c>
      <c r="E441" s="242">
        <f>'Saisie Patrimoine'!C446</f>
        <v>0</v>
      </c>
      <c r="G441" s="242">
        <f>'Saisie Patrimoine'!E446</f>
        <v>0</v>
      </c>
      <c r="H441" s="242">
        <f>'Saisie Patrimoine'!F446</f>
        <v>0</v>
      </c>
      <c r="J441" s="242">
        <f>IF(E441=0,0,INDEX('Liste Classe d''actifs'!$A$8:$A$37,MATCH(E441,'Liste Classe d''actifs'!$B$8:$B$37,0)))</f>
        <v>0</v>
      </c>
      <c r="K441" s="242" t="str">
        <f>IF(A441="","",IF(ISERROR(VLOOKUP(B441,'Liste Banque-Enveloppe'!A:D,2,FALSE)),0,VLOOKUP(B441,'Liste Banque-Enveloppe'!A:D,2,FALSE)))</f>
        <v/>
      </c>
      <c r="L441" s="242" t="str">
        <f t="shared" si="80"/>
        <v>00</v>
      </c>
      <c r="M441" s="242">
        <f t="shared" si="81"/>
        <v>0</v>
      </c>
      <c r="N441" s="242">
        <f t="shared" si="82"/>
        <v>0</v>
      </c>
      <c r="O441" s="242">
        <f t="shared" si="83"/>
        <v>0</v>
      </c>
      <c r="P441" s="242">
        <f t="shared" si="84"/>
        <v>0</v>
      </c>
      <c r="R441" s="242" t="str">
        <f t="shared" si="85"/>
        <v>Les autres classes d'actifs</v>
      </c>
      <c r="S441" s="242" t="str">
        <f t="shared" si="86"/>
        <v>Les autres banques</v>
      </c>
    </row>
    <row r="442" spans="2:19">
      <c r="B442" s="242">
        <f>'Saisie Patrimoine'!B447</f>
        <v>0</v>
      </c>
      <c r="C442" s="242">
        <f t="shared" si="78"/>
        <v>0</v>
      </c>
      <c r="D442" s="242">
        <f t="shared" si="79"/>
        <v>0</v>
      </c>
      <c r="E442" s="242">
        <f>'Saisie Patrimoine'!C447</f>
        <v>0</v>
      </c>
      <c r="G442" s="242">
        <f>'Saisie Patrimoine'!E447</f>
        <v>0</v>
      </c>
      <c r="H442" s="242">
        <f>'Saisie Patrimoine'!F447</f>
        <v>0</v>
      </c>
      <c r="J442" s="242">
        <f>IF(E442=0,0,INDEX('Liste Classe d''actifs'!$A$8:$A$37,MATCH(E442,'Liste Classe d''actifs'!$B$8:$B$37,0)))</f>
        <v>0</v>
      </c>
      <c r="K442" s="242" t="str">
        <f>IF(A442="","",IF(ISERROR(VLOOKUP(B442,'Liste Banque-Enveloppe'!A:D,2,FALSE)),0,VLOOKUP(B442,'Liste Banque-Enveloppe'!A:D,2,FALSE)))</f>
        <v/>
      </c>
      <c r="L442" s="242" t="str">
        <f t="shared" si="80"/>
        <v>00</v>
      </c>
      <c r="M442" s="242">
        <f t="shared" si="81"/>
        <v>0</v>
      </c>
      <c r="N442" s="242">
        <f t="shared" si="82"/>
        <v>0</v>
      </c>
      <c r="O442" s="242">
        <f t="shared" si="83"/>
        <v>0</v>
      </c>
      <c r="P442" s="242">
        <f t="shared" si="84"/>
        <v>0</v>
      </c>
      <c r="R442" s="242" t="str">
        <f t="shared" si="85"/>
        <v>Les autres classes d'actifs</v>
      </c>
      <c r="S442" s="242" t="str">
        <f t="shared" si="86"/>
        <v>Les autres banques</v>
      </c>
    </row>
    <row r="443" spans="2:19">
      <c r="B443" s="242">
        <f>'Saisie Patrimoine'!B448</f>
        <v>0</v>
      </c>
      <c r="C443" s="242">
        <f t="shared" si="78"/>
        <v>0</v>
      </c>
      <c r="D443" s="242">
        <f t="shared" si="79"/>
        <v>0</v>
      </c>
      <c r="E443" s="242">
        <f>'Saisie Patrimoine'!C448</f>
        <v>0</v>
      </c>
      <c r="G443" s="242">
        <f>'Saisie Patrimoine'!E448</f>
        <v>0</v>
      </c>
      <c r="H443" s="242">
        <f>'Saisie Patrimoine'!F448</f>
        <v>0</v>
      </c>
      <c r="J443" s="242">
        <f>IF(E443=0,0,INDEX('Liste Classe d''actifs'!$A$8:$A$37,MATCH(E443,'Liste Classe d''actifs'!$B$8:$B$37,0)))</f>
        <v>0</v>
      </c>
      <c r="K443" s="242" t="str">
        <f>IF(A443="","",IF(ISERROR(VLOOKUP(B443,'Liste Banque-Enveloppe'!A:D,2,FALSE)),0,VLOOKUP(B443,'Liste Banque-Enveloppe'!A:D,2,FALSE)))</f>
        <v/>
      </c>
      <c r="L443" s="242" t="str">
        <f t="shared" si="80"/>
        <v>00</v>
      </c>
      <c r="M443" s="242">
        <f t="shared" si="81"/>
        <v>0</v>
      </c>
      <c r="N443" s="242">
        <f t="shared" si="82"/>
        <v>0</v>
      </c>
      <c r="O443" s="242">
        <f t="shared" si="83"/>
        <v>0</v>
      </c>
      <c r="P443" s="242">
        <f t="shared" si="84"/>
        <v>0</v>
      </c>
      <c r="R443" s="242" t="str">
        <f t="shared" si="85"/>
        <v>Les autres classes d'actifs</v>
      </c>
      <c r="S443" s="242" t="str">
        <f t="shared" si="86"/>
        <v>Les autres banques</v>
      </c>
    </row>
    <row r="444" spans="2:19">
      <c r="B444" s="242">
        <f>'Saisie Patrimoine'!B449</f>
        <v>0</v>
      </c>
      <c r="C444" s="242">
        <f t="shared" si="78"/>
        <v>0</v>
      </c>
      <c r="D444" s="242">
        <f t="shared" si="79"/>
        <v>0</v>
      </c>
      <c r="E444" s="242">
        <f>'Saisie Patrimoine'!C449</f>
        <v>0</v>
      </c>
      <c r="G444" s="242">
        <f>'Saisie Patrimoine'!E449</f>
        <v>0</v>
      </c>
      <c r="H444" s="242">
        <f>'Saisie Patrimoine'!F449</f>
        <v>0</v>
      </c>
      <c r="J444" s="242">
        <f>IF(E444=0,0,INDEX('Liste Classe d''actifs'!$A$8:$A$37,MATCH(E444,'Liste Classe d''actifs'!$B$8:$B$37,0)))</f>
        <v>0</v>
      </c>
      <c r="K444" s="242" t="str">
        <f>IF(A444="","",IF(ISERROR(VLOOKUP(B444,'Liste Banque-Enveloppe'!A:D,2,FALSE)),0,VLOOKUP(B444,'Liste Banque-Enveloppe'!A:D,2,FALSE)))</f>
        <v/>
      </c>
      <c r="L444" s="242" t="str">
        <f t="shared" si="80"/>
        <v>00</v>
      </c>
      <c r="M444" s="242">
        <f t="shared" si="81"/>
        <v>0</v>
      </c>
      <c r="N444" s="242">
        <f t="shared" si="82"/>
        <v>0</v>
      </c>
      <c r="O444" s="242">
        <f t="shared" si="83"/>
        <v>0</v>
      </c>
      <c r="P444" s="242">
        <f t="shared" si="84"/>
        <v>0</v>
      </c>
      <c r="R444" s="242" t="str">
        <f t="shared" si="85"/>
        <v>Les autres classes d'actifs</v>
      </c>
      <c r="S444" s="242" t="str">
        <f t="shared" si="86"/>
        <v>Les autres banques</v>
      </c>
    </row>
    <row r="445" spans="2:19">
      <c r="B445" s="242">
        <f>'Saisie Patrimoine'!B450</f>
        <v>0</v>
      </c>
      <c r="C445" s="242">
        <f t="shared" si="78"/>
        <v>0</v>
      </c>
      <c r="D445" s="242">
        <f t="shared" si="79"/>
        <v>0</v>
      </c>
      <c r="E445" s="242">
        <f>'Saisie Patrimoine'!C450</f>
        <v>0</v>
      </c>
      <c r="G445" s="242">
        <f>'Saisie Patrimoine'!E450</f>
        <v>0</v>
      </c>
      <c r="H445" s="242">
        <f>'Saisie Patrimoine'!F450</f>
        <v>0</v>
      </c>
      <c r="J445" s="242">
        <f>IF(E445=0,0,INDEX('Liste Classe d''actifs'!$A$8:$A$37,MATCH(E445,'Liste Classe d''actifs'!$B$8:$B$37,0)))</f>
        <v>0</v>
      </c>
      <c r="K445" s="242" t="str">
        <f>IF(A445="","",IF(ISERROR(VLOOKUP(B445,'Liste Banque-Enveloppe'!A:D,2,FALSE)),0,VLOOKUP(B445,'Liste Banque-Enveloppe'!A:D,2,FALSE)))</f>
        <v/>
      </c>
      <c r="L445" s="242" t="str">
        <f t="shared" si="80"/>
        <v>00</v>
      </c>
      <c r="M445" s="242">
        <f t="shared" si="81"/>
        <v>0</v>
      </c>
      <c r="N445" s="242">
        <f t="shared" si="82"/>
        <v>0</v>
      </c>
      <c r="O445" s="242">
        <f t="shared" si="83"/>
        <v>0</v>
      </c>
      <c r="P445" s="242">
        <f t="shared" si="84"/>
        <v>0</v>
      </c>
      <c r="R445" s="242" t="str">
        <f t="shared" si="85"/>
        <v>Les autres classes d'actifs</v>
      </c>
      <c r="S445" s="242" t="str">
        <f t="shared" si="86"/>
        <v>Les autres banques</v>
      </c>
    </row>
    <row r="446" spans="2:19">
      <c r="B446" s="242">
        <f>'Saisie Patrimoine'!B451</f>
        <v>0</v>
      </c>
      <c r="C446" s="242">
        <f t="shared" si="78"/>
        <v>0</v>
      </c>
      <c r="D446" s="242">
        <f t="shared" si="79"/>
        <v>0</v>
      </c>
      <c r="E446" s="242">
        <f>'Saisie Patrimoine'!C451</f>
        <v>0</v>
      </c>
      <c r="G446" s="242">
        <f>'Saisie Patrimoine'!E451</f>
        <v>0</v>
      </c>
      <c r="H446" s="242">
        <f>'Saisie Patrimoine'!F451</f>
        <v>0</v>
      </c>
      <c r="J446" s="242">
        <f>IF(E446=0,0,INDEX('Liste Classe d''actifs'!$A$8:$A$37,MATCH(E446,'Liste Classe d''actifs'!$B$8:$B$37,0)))</f>
        <v>0</v>
      </c>
      <c r="K446" s="242" t="str">
        <f>IF(A446="","",IF(ISERROR(VLOOKUP(B446,'Liste Banque-Enveloppe'!A:D,2,FALSE)),0,VLOOKUP(B446,'Liste Banque-Enveloppe'!A:D,2,FALSE)))</f>
        <v/>
      </c>
      <c r="L446" s="242" t="str">
        <f t="shared" si="80"/>
        <v>00</v>
      </c>
      <c r="M446" s="242">
        <f t="shared" si="81"/>
        <v>0</v>
      </c>
      <c r="N446" s="242">
        <f t="shared" si="82"/>
        <v>0</v>
      </c>
      <c r="O446" s="242">
        <f t="shared" si="83"/>
        <v>0</v>
      </c>
      <c r="P446" s="242">
        <f t="shared" si="84"/>
        <v>0</v>
      </c>
      <c r="R446" s="242" t="str">
        <f t="shared" si="85"/>
        <v>Les autres classes d'actifs</v>
      </c>
      <c r="S446" s="242" t="str">
        <f t="shared" si="86"/>
        <v>Les autres banques</v>
      </c>
    </row>
    <row r="447" spans="2:19">
      <c r="B447" s="242">
        <f>'Saisie Patrimoine'!B452</f>
        <v>0</v>
      </c>
      <c r="C447" s="242">
        <f t="shared" si="78"/>
        <v>0</v>
      </c>
      <c r="D447" s="242">
        <f t="shared" si="79"/>
        <v>0</v>
      </c>
      <c r="E447" s="242">
        <f>'Saisie Patrimoine'!C452</f>
        <v>0</v>
      </c>
      <c r="G447" s="242">
        <f>'Saisie Patrimoine'!E452</f>
        <v>0</v>
      </c>
      <c r="H447" s="242">
        <f>'Saisie Patrimoine'!F452</f>
        <v>0</v>
      </c>
      <c r="J447" s="242">
        <f>IF(E447=0,0,INDEX('Liste Classe d''actifs'!$A$8:$A$37,MATCH(E447,'Liste Classe d''actifs'!$B$8:$B$37,0)))</f>
        <v>0</v>
      </c>
      <c r="K447" s="242" t="str">
        <f>IF(A447="","",IF(ISERROR(VLOOKUP(B447,'Liste Banque-Enveloppe'!A:D,2,FALSE)),0,VLOOKUP(B447,'Liste Banque-Enveloppe'!A:D,2,FALSE)))</f>
        <v/>
      </c>
      <c r="L447" s="242" t="str">
        <f t="shared" si="80"/>
        <v>00</v>
      </c>
      <c r="M447" s="242">
        <f t="shared" si="81"/>
        <v>0</v>
      </c>
      <c r="N447" s="242">
        <f t="shared" si="82"/>
        <v>0</v>
      </c>
      <c r="O447" s="242">
        <f t="shared" si="83"/>
        <v>0</v>
      </c>
      <c r="P447" s="242">
        <f t="shared" si="84"/>
        <v>0</v>
      </c>
      <c r="R447" s="242" t="str">
        <f t="shared" si="85"/>
        <v>Les autres classes d'actifs</v>
      </c>
      <c r="S447" s="242" t="str">
        <f t="shared" si="86"/>
        <v>Les autres banques</v>
      </c>
    </row>
    <row r="448" spans="2:19">
      <c r="B448" s="242">
        <f>'Saisie Patrimoine'!B453</f>
        <v>0</v>
      </c>
      <c r="C448" s="242">
        <f t="shared" si="78"/>
        <v>0</v>
      </c>
      <c r="D448" s="242">
        <f t="shared" si="79"/>
        <v>0</v>
      </c>
      <c r="E448" s="242">
        <f>'Saisie Patrimoine'!C453</f>
        <v>0</v>
      </c>
      <c r="G448" s="242">
        <f>'Saisie Patrimoine'!E453</f>
        <v>0</v>
      </c>
      <c r="H448" s="242">
        <f>'Saisie Patrimoine'!F453</f>
        <v>0</v>
      </c>
      <c r="J448" s="242">
        <f>IF(E448=0,0,INDEX('Liste Classe d''actifs'!$A$8:$A$37,MATCH(E448,'Liste Classe d''actifs'!$B$8:$B$37,0)))</f>
        <v>0</v>
      </c>
      <c r="K448" s="242" t="str">
        <f>IF(A448="","",IF(ISERROR(VLOOKUP(B448,'Liste Banque-Enveloppe'!A:D,2,FALSE)),0,VLOOKUP(B448,'Liste Banque-Enveloppe'!A:D,2,FALSE)))</f>
        <v/>
      </c>
      <c r="L448" s="242" t="str">
        <f t="shared" si="80"/>
        <v>00</v>
      </c>
      <c r="M448" s="242">
        <f t="shared" si="81"/>
        <v>0</v>
      </c>
      <c r="N448" s="242">
        <f t="shared" si="82"/>
        <v>0</v>
      </c>
      <c r="O448" s="242">
        <f t="shared" si="83"/>
        <v>0</v>
      </c>
      <c r="P448" s="242">
        <f t="shared" si="84"/>
        <v>0</v>
      </c>
      <c r="R448" s="242" t="str">
        <f t="shared" si="85"/>
        <v>Les autres classes d'actifs</v>
      </c>
      <c r="S448" s="242" t="str">
        <f t="shared" si="86"/>
        <v>Les autres banques</v>
      </c>
    </row>
    <row r="449" spans="2:19">
      <c r="B449" s="242">
        <f>'Saisie Patrimoine'!B454</f>
        <v>0</v>
      </c>
      <c r="C449" s="242">
        <f t="shared" si="78"/>
        <v>0</v>
      </c>
      <c r="D449" s="242">
        <f t="shared" si="79"/>
        <v>0</v>
      </c>
      <c r="E449" s="242">
        <f>'Saisie Patrimoine'!C454</f>
        <v>0</v>
      </c>
      <c r="G449" s="242">
        <f>'Saisie Patrimoine'!E454</f>
        <v>0</v>
      </c>
      <c r="H449" s="242">
        <f>'Saisie Patrimoine'!F454</f>
        <v>0</v>
      </c>
      <c r="J449" s="242">
        <f>IF(E449=0,0,INDEX('Liste Classe d''actifs'!$A$8:$A$37,MATCH(E449,'Liste Classe d''actifs'!$B$8:$B$37,0)))</f>
        <v>0</v>
      </c>
      <c r="K449" s="242" t="str">
        <f>IF(A449="","",IF(ISERROR(VLOOKUP(B449,'Liste Banque-Enveloppe'!A:D,2,FALSE)),0,VLOOKUP(B449,'Liste Banque-Enveloppe'!A:D,2,FALSE)))</f>
        <v/>
      </c>
      <c r="L449" s="242" t="str">
        <f t="shared" si="80"/>
        <v>00</v>
      </c>
      <c r="M449" s="242">
        <f t="shared" si="81"/>
        <v>0</v>
      </c>
      <c r="N449" s="242">
        <f t="shared" si="82"/>
        <v>0</v>
      </c>
      <c r="O449" s="242">
        <f t="shared" si="83"/>
        <v>0</v>
      </c>
      <c r="P449" s="242">
        <f t="shared" si="84"/>
        <v>0</v>
      </c>
      <c r="R449" s="242" t="str">
        <f t="shared" si="85"/>
        <v>Les autres classes d'actifs</v>
      </c>
      <c r="S449" s="242" t="str">
        <f t="shared" si="86"/>
        <v>Les autres banques</v>
      </c>
    </row>
    <row r="450" spans="2:19">
      <c r="B450" s="242">
        <f>'Saisie Patrimoine'!B455</f>
        <v>0</v>
      </c>
      <c r="C450" s="242">
        <f t="shared" si="78"/>
        <v>0</v>
      </c>
      <c r="D450" s="242">
        <f t="shared" si="79"/>
        <v>0</v>
      </c>
      <c r="E450" s="242">
        <f>'Saisie Patrimoine'!C455</f>
        <v>0</v>
      </c>
      <c r="G450" s="242">
        <f>'Saisie Patrimoine'!E455</f>
        <v>0</v>
      </c>
      <c r="H450" s="242">
        <f>'Saisie Patrimoine'!F455</f>
        <v>0</v>
      </c>
      <c r="J450" s="242">
        <f>IF(E450=0,0,INDEX('Liste Classe d''actifs'!$A$8:$A$37,MATCH(E450,'Liste Classe d''actifs'!$B$8:$B$37,0)))</f>
        <v>0</v>
      </c>
      <c r="K450" s="242" t="str">
        <f>IF(A450="","",IF(ISERROR(VLOOKUP(B450,'Liste Banque-Enveloppe'!A:D,2,FALSE)),0,VLOOKUP(B450,'Liste Banque-Enveloppe'!A:D,2,FALSE)))</f>
        <v/>
      </c>
      <c r="L450" s="242" t="str">
        <f t="shared" si="80"/>
        <v>00</v>
      </c>
      <c r="M450" s="242">
        <f t="shared" si="81"/>
        <v>0</v>
      </c>
      <c r="N450" s="242">
        <f t="shared" si="82"/>
        <v>0</v>
      </c>
      <c r="O450" s="242">
        <f t="shared" si="83"/>
        <v>0</v>
      </c>
      <c r="P450" s="242">
        <f t="shared" si="84"/>
        <v>0</v>
      </c>
      <c r="R450" s="242" t="str">
        <f t="shared" si="85"/>
        <v>Les autres classes d'actifs</v>
      </c>
      <c r="S450" s="242" t="str">
        <f t="shared" si="86"/>
        <v>Les autres banques</v>
      </c>
    </row>
    <row r="451" spans="2:19">
      <c r="B451" s="242">
        <f>'Saisie Patrimoine'!B456</f>
        <v>0</v>
      </c>
      <c r="C451" s="242">
        <f t="shared" ref="C451:C501" si="87">IF(B451="","",IF(B451=0,0,LEFT(B451,FIND(" - ",B451)-1)))</f>
        <v>0</v>
      </c>
      <c r="D451" s="242">
        <f t="shared" ref="D451:D501" si="88">IF(B451="","",IF(B451=0,0,RIGHT(B451,LEN(B451)-FIND(" - ",B451)-2)))</f>
        <v>0</v>
      </c>
      <c r="E451" s="242">
        <f>'Saisie Patrimoine'!C456</f>
        <v>0</v>
      </c>
      <c r="G451" s="242">
        <f>'Saisie Patrimoine'!E456</f>
        <v>0</v>
      </c>
      <c r="H451" s="242">
        <f>'Saisie Patrimoine'!F456</f>
        <v>0</v>
      </c>
      <c r="J451" s="242">
        <f>IF(E451=0,0,INDEX('Liste Classe d''actifs'!$A$8:$A$37,MATCH(E451,'Liste Classe d''actifs'!$B$8:$B$37,0)))</f>
        <v>0</v>
      </c>
      <c r="K451" s="242" t="str">
        <f>IF(A451="","",IF(ISERROR(VLOOKUP(B451,'Liste Banque-Enveloppe'!A:D,2,FALSE)),0,VLOOKUP(B451,'Liste Banque-Enveloppe'!A:D,2,FALSE)))</f>
        <v/>
      </c>
      <c r="L451" s="242" t="str">
        <f t="shared" ref="L451:L501" si="89">J451&amp;E451</f>
        <v>00</v>
      </c>
      <c r="M451" s="242">
        <f t="shared" ref="M451:M501" si="90">IF(AND($AZ$14="Toutes",$AZ$15="Toutes"),N451,IF(AND($AZ$14="Toutes",$AZ$15&lt;&gt;"Toutes"),IF($AZ$15=E451,N451,0),IF(AND($AZ$14&lt;&gt;"Toutes",$AZ$15="Toutes"),IF($AZ$14=J451,N451,0),IF($AZ$14&amp;$AZ$15=L451,N451,0))))</f>
        <v>0</v>
      </c>
      <c r="N451" s="242">
        <f t="shared" ref="N451:N501" si="91">IF(AND($T$10=2,D451="Résidence principale"),0,IF($T$7="Net",G451,IF(H451=0,G451,H451)))</f>
        <v>0</v>
      </c>
      <c r="O451" s="242">
        <f t="shared" ref="O451:O501" si="92">IF(AND($T$10=2,D451="Résidence principale"),0,IF(H451=0,G451,H451))</f>
        <v>0</v>
      </c>
      <c r="P451" s="242">
        <f t="shared" ref="P451:P501" si="93">IF(AND($AZ$14="Toutes",$AZ$15="Toutes"),O451,IF(AND($AZ$14="Toutes",$AZ$15&lt;&gt;"Toutes"),IF($AZ$15=E451,O451,0),IF(AND($AZ$14&lt;&gt;"Toutes",$AZ$15="Toutes"),IF($AZ$14=J451,O451,0),IF($AZ$14&amp;$AZ$15=L451,O451,0))))</f>
        <v>0</v>
      </c>
      <c r="R451" s="242" t="str">
        <f t="shared" ref="R451:R501" si="94">IF(NOT(ISERROR(VLOOKUP(E451,$AC$2:$AC$6,1,FALSE))),E451,"Les autres classes d'actifs")</f>
        <v>Les autres classes d'actifs</v>
      </c>
      <c r="S451" s="242" t="str">
        <f t="shared" ref="S451:S501" si="95">IF(NOT(ISERROR(VLOOKUP(C451,$AS$2:$AS$6,1,FALSE))),C451,"Les autres banques")</f>
        <v>Les autres banques</v>
      </c>
    </row>
    <row r="452" spans="2:19">
      <c r="B452" s="242">
        <f>'Saisie Patrimoine'!B457</f>
        <v>0</v>
      </c>
      <c r="C452" s="242">
        <f t="shared" si="87"/>
        <v>0</v>
      </c>
      <c r="D452" s="242">
        <f t="shared" si="88"/>
        <v>0</v>
      </c>
      <c r="E452" s="242">
        <f>'Saisie Patrimoine'!C457</f>
        <v>0</v>
      </c>
      <c r="G452" s="242">
        <f>'Saisie Patrimoine'!E457</f>
        <v>0</v>
      </c>
      <c r="H452" s="242">
        <f>'Saisie Patrimoine'!F457</f>
        <v>0</v>
      </c>
      <c r="J452" s="242">
        <f>IF(E452=0,0,INDEX('Liste Classe d''actifs'!$A$8:$A$37,MATCH(E452,'Liste Classe d''actifs'!$B$8:$B$37,0)))</f>
        <v>0</v>
      </c>
      <c r="K452" s="242" t="str">
        <f>IF(A452="","",IF(ISERROR(VLOOKUP(B452,'Liste Banque-Enveloppe'!A:D,2,FALSE)),0,VLOOKUP(B452,'Liste Banque-Enveloppe'!A:D,2,FALSE)))</f>
        <v/>
      </c>
      <c r="L452" s="242" t="str">
        <f t="shared" si="89"/>
        <v>00</v>
      </c>
      <c r="M452" s="242">
        <f t="shared" si="90"/>
        <v>0</v>
      </c>
      <c r="N452" s="242">
        <f t="shared" si="91"/>
        <v>0</v>
      </c>
      <c r="O452" s="242">
        <f t="shared" si="92"/>
        <v>0</v>
      </c>
      <c r="P452" s="242">
        <f t="shared" si="93"/>
        <v>0</v>
      </c>
      <c r="R452" s="242" t="str">
        <f t="shared" si="94"/>
        <v>Les autres classes d'actifs</v>
      </c>
      <c r="S452" s="242" t="str">
        <f t="shared" si="95"/>
        <v>Les autres banques</v>
      </c>
    </row>
    <row r="453" spans="2:19">
      <c r="B453" s="242">
        <f>'Saisie Patrimoine'!B458</f>
        <v>0</v>
      </c>
      <c r="C453" s="242">
        <f t="shared" si="87"/>
        <v>0</v>
      </c>
      <c r="D453" s="242">
        <f t="shared" si="88"/>
        <v>0</v>
      </c>
      <c r="E453" s="242">
        <f>'Saisie Patrimoine'!C458</f>
        <v>0</v>
      </c>
      <c r="G453" s="242">
        <f>'Saisie Patrimoine'!E458</f>
        <v>0</v>
      </c>
      <c r="H453" s="242">
        <f>'Saisie Patrimoine'!F458</f>
        <v>0</v>
      </c>
      <c r="J453" s="242">
        <f>IF(E453=0,0,INDEX('Liste Classe d''actifs'!$A$8:$A$37,MATCH(E453,'Liste Classe d''actifs'!$B$8:$B$37,0)))</f>
        <v>0</v>
      </c>
      <c r="K453" s="242" t="str">
        <f>IF(A453="","",IF(ISERROR(VLOOKUP(B453,'Liste Banque-Enveloppe'!A:D,2,FALSE)),0,VLOOKUP(B453,'Liste Banque-Enveloppe'!A:D,2,FALSE)))</f>
        <v/>
      </c>
      <c r="L453" s="242" t="str">
        <f t="shared" si="89"/>
        <v>00</v>
      </c>
      <c r="M453" s="242">
        <f t="shared" si="90"/>
        <v>0</v>
      </c>
      <c r="N453" s="242">
        <f t="shared" si="91"/>
        <v>0</v>
      </c>
      <c r="O453" s="242">
        <f t="shared" si="92"/>
        <v>0</v>
      </c>
      <c r="P453" s="242">
        <f t="shared" si="93"/>
        <v>0</v>
      </c>
      <c r="R453" s="242" t="str">
        <f t="shared" si="94"/>
        <v>Les autres classes d'actifs</v>
      </c>
      <c r="S453" s="242" t="str">
        <f t="shared" si="95"/>
        <v>Les autres banques</v>
      </c>
    </row>
    <row r="454" spans="2:19">
      <c r="B454" s="242">
        <f>'Saisie Patrimoine'!B459</f>
        <v>0</v>
      </c>
      <c r="C454" s="242">
        <f t="shared" si="87"/>
        <v>0</v>
      </c>
      <c r="D454" s="242">
        <f t="shared" si="88"/>
        <v>0</v>
      </c>
      <c r="E454" s="242">
        <f>'Saisie Patrimoine'!C459</f>
        <v>0</v>
      </c>
      <c r="G454" s="242">
        <f>'Saisie Patrimoine'!E459</f>
        <v>0</v>
      </c>
      <c r="H454" s="242">
        <f>'Saisie Patrimoine'!F459</f>
        <v>0</v>
      </c>
      <c r="J454" s="242">
        <f>IF(E454=0,0,INDEX('Liste Classe d''actifs'!$A$8:$A$37,MATCH(E454,'Liste Classe d''actifs'!$B$8:$B$37,0)))</f>
        <v>0</v>
      </c>
      <c r="K454" s="242" t="str">
        <f>IF(A454="","",IF(ISERROR(VLOOKUP(B454,'Liste Banque-Enveloppe'!A:D,2,FALSE)),0,VLOOKUP(B454,'Liste Banque-Enveloppe'!A:D,2,FALSE)))</f>
        <v/>
      </c>
      <c r="L454" s="242" t="str">
        <f t="shared" si="89"/>
        <v>00</v>
      </c>
      <c r="M454" s="242">
        <f t="shared" si="90"/>
        <v>0</v>
      </c>
      <c r="N454" s="242">
        <f t="shared" si="91"/>
        <v>0</v>
      </c>
      <c r="O454" s="242">
        <f t="shared" si="92"/>
        <v>0</v>
      </c>
      <c r="P454" s="242">
        <f t="shared" si="93"/>
        <v>0</v>
      </c>
      <c r="R454" s="242" t="str">
        <f t="shared" si="94"/>
        <v>Les autres classes d'actifs</v>
      </c>
      <c r="S454" s="242" t="str">
        <f t="shared" si="95"/>
        <v>Les autres banques</v>
      </c>
    </row>
    <row r="455" spans="2:19">
      <c r="B455" s="242">
        <f>'Saisie Patrimoine'!B460</f>
        <v>0</v>
      </c>
      <c r="C455" s="242">
        <f t="shared" si="87"/>
        <v>0</v>
      </c>
      <c r="D455" s="242">
        <f t="shared" si="88"/>
        <v>0</v>
      </c>
      <c r="E455" s="242">
        <f>'Saisie Patrimoine'!C460</f>
        <v>0</v>
      </c>
      <c r="G455" s="242">
        <f>'Saisie Patrimoine'!E460</f>
        <v>0</v>
      </c>
      <c r="H455" s="242">
        <f>'Saisie Patrimoine'!F460</f>
        <v>0</v>
      </c>
      <c r="J455" s="242">
        <f>IF(E455=0,0,INDEX('Liste Classe d''actifs'!$A$8:$A$37,MATCH(E455,'Liste Classe d''actifs'!$B$8:$B$37,0)))</f>
        <v>0</v>
      </c>
      <c r="K455" s="242" t="str">
        <f>IF(A455="","",IF(ISERROR(VLOOKUP(B455,'Liste Banque-Enveloppe'!A:D,2,FALSE)),0,VLOOKUP(B455,'Liste Banque-Enveloppe'!A:D,2,FALSE)))</f>
        <v/>
      </c>
      <c r="L455" s="242" t="str">
        <f t="shared" si="89"/>
        <v>00</v>
      </c>
      <c r="M455" s="242">
        <f t="shared" si="90"/>
        <v>0</v>
      </c>
      <c r="N455" s="242">
        <f t="shared" si="91"/>
        <v>0</v>
      </c>
      <c r="O455" s="242">
        <f t="shared" si="92"/>
        <v>0</v>
      </c>
      <c r="P455" s="242">
        <f t="shared" si="93"/>
        <v>0</v>
      </c>
      <c r="R455" s="242" t="str">
        <f t="shared" si="94"/>
        <v>Les autres classes d'actifs</v>
      </c>
      <c r="S455" s="242" t="str">
        <f t="shared" si="95"/>
        <v>Les autres banques</v>
      </c>
    </row>
    <row r="456" spans="2:19">
      <c r="B456" s="242">
        <f>'Saisie Patrimoine'!B461</f>
        <v>0</v>
      </c>
      <c r="C456" s="242">
        <f t="shared" si="87"/>
        <v>0</v>
      </c>
      <c r="D456" s="242">
        <f t="shared" si="88"/>
        <v>0</v>
      </c>
      <c r="E456" s="242">
        <f>'Saisie Patrimoine'!C461</f>
        <v>0</v>
      </c>
      <c r="G456" s="242">
        <f>'Saisie Patrimoine'!E461</f>
        <v>0</v>
      </c>
      <c r="H456" s="242">
        <f>'Saisie Patrimoine'!F461</f>
        <v>0</v>
      </c>
      <c r="J456" s="242">
        <f>IF(E456=0,0,INDEX('Liste Classe d''actifs'!$A$8:$A$37,MATCH(E456,'Liste Classe d''actifs'!$B$8:$B$37,0)))</f>
        <v>0</v>
      </c>
      <c r="K456" s="242" t="str">
        <f>IF(A456="","",IF(ISERROR(VLOOKUP(B456,'Liste Banque-Enveloppe'!A:D,2,FALSE)),0,VLOOKUP(B456,'Liste Banque-Enveloppe'!A:D,2,FALSE)))</f>
        <v/>
      </c>
      <c r="L456" s="242" t="str">
        <f t="shared" si="89"/>
        <v>00</v>
      </c>
      <c r="M456" s="242">
        <f t="shared" si="90"/>
        <v>0</v>
      </c>
      <c r="N456" s="242">
        <f t="shared" si="91"/>
        <v>0</v>
      </c>
      <c r="O456" s="242">
        <f t="shared" si="92"/>
        <v>0</v>
      </c>
      <c r="P456" s="242">
        <f t="shared" si="93"/>
        <v>0</v>
      </c>
      <c r="R456" s="242" t="str">
        <f t="shared" si="94"/>
        <v>Les autres classes d'actifs</v>
      </c>
      <c r="S456" s="242" t="str">
        <f t="shared" si="95"/>
        <v>Les autres banques</v>
      </c>
    </row>
    <row r="457" spans="2:19">
      <c r="B457" s="242">
        <f>'Saisie Patrimoine'!B462</f>
        <v>0</v>
      </c>
      <c r="C457" s="242">
        <f t="shared" si="87"/>
        <v>0</v>
      </c>
      <c r="D457" s="242">
        <f t="shared" si="88"/>
        <v>0</v>
      </c>
      <c r="E457" s="242">
        <f>'Saisie Patrimoine'!C462</f>
        <v>0</v>
      </c>
      <c r="G457" s="242">
        <f>'Saisie Patrimoine'!E462</f>
        <v>0</v>
      </c>
      <c r="H457" s="242">
        <f>'Saisie Patrimoine'!F462</f>
        <v>0</v>
      </c>
      <c r="J457" s="242">
        <f>IF(E457=0,0,INDEX('Liste Classe d''actifs'!$A$8:$A$37,MATCH(E457,'Liste Classe d''actifs'!$B$8:$B$37,0)))</f>
        <v>0</v>
      </c>
      <c r="K457" s="242" t="str">
        <f>IF(A457="","",IF(ISERROR(VLOOKUP(B457,'Liste Banque-Enveloppe'!A:D,2,FALSE)),0,VLOOKUP(B457,'Liste Banque-Enveloppe'!A:D,2,FALSE)))</f>
        <v/>
      </c>
      <c r="L457" s="242" t="str">
        <f t="shared" si="89"/>
        <v>00</v>
      </c>
      <c r="M457" s="242">
        <f t="shared" si="90"/>
        <v>0</v>
      </c>
      <c r="N457" s="242">
        <f t="shared" si="91"/>
        <v>0</v>
      </c>
      <c r="O457" s="242">
        <f t="shared" si="92"/>
        <v>0</v>
      </c>
      <c r="P457" s="242">
        <f t="shared" si="93"/>
        <v>0</v>
      </c>
      <c r="R457" s="242" t="str">
        <f t="shared" si="94"/>
        <v>Les autres classes d'actifs</v>
      </c>
      <c r="S457" s="242" t="str">
        <f t="shared" si="95"/>
        <v>Les autres banques</v>
      </c>
    </row>
    <row r="458" spans="2:19">
      <c r="B458" s="242">
        <f>'Saisie Patrimoine'!B463</f>
        <v>0</v>
      </c>
      <c r="C458" s="242">
        <f t="shared" si="87"/>
        <v>0</v>
      </c>
      <c r="D458" s="242">
        <f t="shared" si="88"/>
        <v>0</v>
      </c>
      <c r="E458" s="242">
        <f>'Saisie Patrimoine'!C463</f>
        <v>0</v>
      </c>
      <c r="G458" s="242">
        <f>'Saisie Patrimoine'!E463</f>
        <v>0</v>
      </c>
      <c r="H458" s="242">
        <f>'Saisie Patrimoine'!F463</f>
        <v>0</v>
      </c>
      <c r="J458" s="242">
        <f>IF(E458=0,0,INDEX('Liste Classe d''actifs'!$A$8:$A$37,MATCH(E458,'Liste Classe d''actifs'!$B$8:$B$37,0)))</f>
        <v>0</v>
      </c>
      <c r="K458" s="242" t="str">
        <f>IF(A458="","",IF(ISERROR(VLOOKUP(B458,'Liste Banque-Enveloppe'!A:D,2,FALSE)),0,VLOOKUP(B458,'Liste Banque-Enveloppe'!A:D,2,FALSE)))</f>
        <v/>
      </c>
      <c r="L458" s="242" t="str">
        <f t="shared" si="89"/>
        <v>00</v>
      </c>
      <c r="M458" s="242">
        <f t="shared" si="90"/>
        <v>0</v>
      </c>
      <c r="N458" s="242">
        <f t="shared" si="91"/>
        <v>0</v>
      </c>
      <c r="O458" s="242">
        <f t="shared" si="92"/>
        <v>0</v>
      </c>
      <c r="P458" s="242">
        <f t="shared" si="93"/>
        <v>0</v>
      </c>
      <c r="R458" s="242" t="str">
        <f t="shared" si="94"/>
        <v>Les autres classes d'actifs</v>
      </c>
      <c r="S458" s="242" t="str">
        <f t="shared" si="95"/>
        <v>Les autres banques</v>
      </c>
    </row>
    <row r="459" spans="2:19">
      <c r="B459" s="242">
        <f>'Saisie Patrimoine'!B464</f>
        <v>0</v>
      </c>
      <c r="C459" s="242">
        <f t="shared" si="87"/>
        <v>0</v>
      </c>
      <c r="D459" s="242">
        <f t="shared" si="88"/>
        <v>0</v>
      </c>
      <c r="E459" s="242">
        <f>'Saisie Patrimoine'!C464</f>
        <v>0</v>
      </c>
      <c r="G459" s="242">
        <f>'Saisie Patrimoine'!E464</f>
        <v>0</v>
      </c>
      <c r="H459" s="242">
        <f>'Saisie Patrimoine'!F464</f>
        <v>0</v>
      </c>
      <c r="J459" s="242">
        <f>IF(E459=0,0,INDEX('Liste Classe d''actifs'!$A$8:$A$37,MATCH(E459,'Liste Classe d''actifs'!$B$8:$B$37,0)))</f>
        <v>0</v>
      </c>
      <c r="K459" s="242" t="str">
        <f>IF(A459="","",IF(ISERROR(VLOOKUP(B459,'Liste Banque-Enveloppe'!A:D,2,FALSE)),0,VLOOKUP(B459,'Liste Banque-Enveloppe'!A:D,2,FALSE)))</f>
        <v/>
      </c>
      <c r="L459" s="242" t="str">
        <f t="shared" si="89"/>
        <v>00</v>
      </c>
      <c r="M459" s="242">
        <f t="shared" si="90"/>
        <v>0</v>
      </c>
      <c r="N459" s="242">
        <f t="shared" si="91"/>
        <v>0</v>
      </c>
      <c r="O459" s="242">
        <f t="shared" si="92"/>
        <v>0</v>
      </c>
      <c r="P459" s="242">
        <f t="shared" si="93"/>
        <v>0</v>
      </c>
      <c r="R459" s="242" t="str">
        <f t="shared" si="94"/>
        <v>Les autres classes d'actifs</v>
      </c>
      <c r="S459" s="242" t="str">
        <f t="shared" si="95"/>
        <v>Les autres banques</v>
      </c>
    </row>
    <row r="460" spans="2:19">
      <c r="B460" s="242">
        <f>'Saisie Patrimoine'!B465</f>
        <v>0</v>
      </c>
      <c r="C460" s="242">
        <f t="shared" si="87"/>
        <v>0</v>
      </c>
      <c r="D460" s="242">
        <f t="shared" si="88"/>
        <v>0</v>
      </c>
      <c r="E460" s="242">
        <f>'Saisie Patrimoine'!C465</f>
        <v>0</v>
      </c>
      <c r="G460" s="242">
        <f>'Saisie Patrimoine'!E465</f>
        <v>0</v>
      </c>
      <c r="H460" s="242">
        <f>'Saisie Patrimoine'!F465</f>
        <v>0</v>
      </c>
      <c r="J460" s="242">
        <f>IF(E460=0,0,INDEX('Liste Classe d''actifs'!$A$8:$A$37,MATCH(E460,'Liste Classe d''actifs'!$B$8:$B$37,0)))</f>
        <v>0</v>
      </c>
      <c r="K460" s="242" t="str">
        <f>IF(A460="","",IF(ISERROR(VLOOKUP(B460,'Liste Banque-Enveloppe'!A:D,2,FALSE)),0,VLOOKUP(B460,'Liste Banque-Enveloppe'!A:D,2,FALSE)))</f>
        <v/>
      </c>
      <c r="L460" s="242" t="str">
        <f t="shared" si="89"/>
        <v>00</v>
      </c>
      <c r="M460" s="242">
        <f t="shared" si="90"/>
        <v>0</v>
      </c>
      <c r="N460" s="242">
        <f t="shared" si="91"/>
        <v>0</v>
      </c>
      <c r="O460" s="242">
        <f t="shared" si="92"/>
        <v>0</v>
      </c>
      <c r="P460" s="242">
        <f t="shared" si="93"/>
        <v>0</v>
      </c>
      <c r="R460" s="242" t="str">
        <f t="shared" si="94"/>
        <v>Les autres classes d'actifs</v>
      </c>
      <c r="S460" s="242" t="str">
        <f t="shared" si="95"/>
        <v>Les autres banques</v>
      </c>
    </row>
    <row r="461" spans="2:19">
      <c r="B461" s="242">
        <f>'Saisie Patrimoine'!B466</f>
        <v>0</v>
      </c>
      <c r="C461" s="242">
        <f t="shared" si="87"/>
        <v>0</v>
      </c>
      <c r="D461" s="242">
        <f t="shared" si="88"/>
        <v>0</v>
      </c>
      <c r="E461" s="242">
        <f>'Saisie Patrimoine'!C466</f>
        <v>0</v>
      </c>
      <c r="G461" s="242">
        <f>'Saisie Patrimoine'!E466</f>
        <v>0</v>
      </c>
      <c r="H461" s="242">
        <f>'Saisie Patrimoine'!F466</f>
        <v>0</v>
      </c>
      <c r="J461" s="242">
        <f>IF(E461=0,0,INDEX('Liste Classe d''actifs'!$A$8:$A$37,MATCH(E461,'Liste Classe d''actifs'!$B$8:$B$37,0)))</f>
        <v>0</v>
      </c>
      <c r="K461" s="242" t="str">
        <f>IF(A461="","",IF(ISERROR(VLOOKUP(B461,'Liste Banque-Enveloppe'!A:D,2,FALSE)),0,VLOOKUP(B461,'Liste Banque-Enveloppe'!A:D,2,FALSE)))</f>
        <v/>
      </c>
      <c r="L461" s="242" t="str">
        <f t="shared" si="89"/>
        <v>00</v>
      </c>
      <c r="M461" s="242">
        <f t="shared" si="90"/>
        <v>0</v>
      </c>
      <c r="N461" s="242">
        <f t="shared" si="91"/>
        <v>0</v>
      </c>
      <c r="O461" s="242">
        <f t="shared" si="92"/>
        <v>0</v>
      </c>
      <c r="P461" s="242">
        <f t="shared" si="93"/>
        <v>0</v>
      </c>
      <c r="R461" s="242" t="str">
        <f t="shared" si="94"/>
        <v>Les autres classes d'actifs</v>
      </c>
      <c r="S461" s="242" t="str">
        <f t="shared" si="95"/>
        <v>Les autres banques</v>
      </c>
    </row>
    <row r="462" spans="2:19">
      <c r="B462" s="242">
        <f>'Saisie Patrimoine'!B467</f>
        <v>0</v>
      </c>
      <c r="C462" s="242">
        <f t="shared" si="87"/>
        <v>0</v>
      </c>
      <c r="D462" s="242">
        <f t="shared" si="88"/>
        <v>0</v>
      </c>
      <c r="E462" s="242">
        <f>'Saisie Patrimoine'!C467</f>
        <v>0</v>
      </c>
      <c r="G462" s="242">
        <f>'Saisie Patrimoine'!E467</f>
        <v>0</v>
      </c>
      <c r="H462" s="242">
        <f>'Saisie Patrimoine'!F467</f>
        <v>0</v>
      </c>
      <c r="J462" s="242">
        <f>IF(E462=0,0,INDEX('Liste Classe d''actifs'!$A$8:$A$37,MATCH(E462,'Liste Classe d''actifs'!$B$8:$B$37,0)))</f>
        <v>0</v>
      </c>
      <c r="K462" s="242" t="str">
        <f>IF(A462="","",IF(ISERROR(VLOOKUP(B462,'Liste Banque-Enveloppe'!A:D,2,FALSE)),0,VLOOKUP(B462,'Liste Banque-Enveloppe'!A:D,2,FALSE)))</f>
        <v/>
      </c>
      <c r="L462" s="242" t="str">
        <f t="shared" si="89"/>
        <v>00</v>
      </c>
      <c r="M462" s="242">
        <f t="shared" si="90"/>
        <v>0</v>
      </c>
      <c r="N462" s="242">
        <f t="shared" si="91"/>
        <v>0</v>
      </c>
      <c r="O462" s="242">
        <f t="shared" si="92"/>
        <v>0</v>
      </c>
      <c r="P462" s="242">
        <f t="shared" si="93"/>
        <v>0</v>
      </c>
      <c r="R462" s="242" t="str">
        <f t="shared" si="94"/>
        <v>Les autres classes d'actifs</v>
      </c>
      <c r="S462" s="242" t="str">
        <f t="shared" si="95"/>
        <v>Les autres banques</v>
      </c>
    </row>
    <row r="463" spans="2:19">
      <c r="B463" s="242">
        <f>'Saisie Patrimoine'!B468</f>
        <v>0</v>
      </c>
      <c r="C463" s="242">
        <f t="shared" si="87"/>
        <v>0</v>
      </c>
      <c r="D463" s="242">
        <f t="shared" si="88"/>
        <v>0</v>
      </c>
      <c r="E463" s="242">
        <f>'Saisie Patrimoine'!C468</f>
        <v>0</v>
      </c>
      <c r="G463" s="242">
        <f>'Saisie Patrimoine'!E468</f>
        <v>0</v>
      </c>
      <c r="H463" s="242">
        <f>'Saisie Patrimoine'!F468</f>
        <v>0</v>
      </c>
      <c r="J463" s="242">
        <f>IF(E463=0,0,INDEX('Liste Classe d''actifs'!$A$8:$A$37,MATCH(E463,'Liste Classe d''actifs'!$B$8:$B$37,0)))</f>
        <v>0</v>
      </c>
      <c r="K463" s="242" t="str">
        <f>IF(A463="","",IF(ISERROR(VLOOKUP(B463,'Liste Banque-Enveloppe'!A:D,2,FALSE)),0,VLOOKUP(B463,'Liste Banque-Enveloppe'!A:D,2,FALSE)))</f>
        <v/>
      </c>
      <c r="L463" s="242" t="str">
        <f t="shared" si="89"/>
        <v>00</v>
      </c>
      <c r="M463" s="242">
        <f t="shared" si="90"/>
        <v>0</v>
      </c>
      <c r="N463" s="242">
        <f t="shared" si="91"/>
        <v>0</v>
      </c>
      <c r="O463" s="242">
        <f t="shared" si="92"/>
        <v>0</v>
      </c>
      <c r="P463" s="242">
        <f t="shared" si="93"/>
        <v>0</v>
      </c>
      <c r="R463" s="242" t="str">
        <f t="shared" si="94"/>
        <v>Les autres classes d'actifs</v>
      </c>
      <c r="S463" s="242" t="str">
        <f t="shared" si="95"/>
        <v>Les autres banques</v>
      </c>
    </row>
    <row r="464" spans="2:19">
      <c r="B464" s="242">
        <f>'Saisie Patrimoine'!B469</f>
        <v>0</v>
      </c>
      <c r="C464" s="242">
        <f t="shared" si="87"/>
        <v>0</v>
      </c>
      <c r="D464" s="242">
        <f t="shared" si="88"/>
        <v>0</v>
      </c>
      <c r="E464" s="242">
        <f>'Saisie Patrimoine'!C469</f>
        <v>0</v>
      </c>
      <c r="G464" s="242">
        <f>'Saisie Patrimoine'!E469</f>
        <v>0</v>
      </c>
      <c r="H464" s="242">
        <f>'Saisie Patrimoine'!F469</f>
        <v>0</v>
      </c>
      <c r="J464" s="242">
        <f>IF(E464=0,0,INDEX('Liste Classe d''actifs'!$A$8:$A$37,MATCH(E464,'Liste Classe d''actifs'!$B$8:$B$37,0)))</f>
        <v>0</v>
      </c>
      <c r="K464" s="242" t="str">
        <f>IF(A464="","",IF(ISERROR(VLOOKUP(B464,'Liste Banque-Enveloppe'!A:D,2,FALSE)),0,VLOOKUP(B464,'Liste Banque-Enveloppe'!A:D,2,FALSE)))</f>
        <v/>
      </c>
      <c r="L464" s="242" t="str">
        <f t="shared" si="89"/>
        <v>00</v>
      </c>
      <c r="M464" s="242">
        <f t="shared" si="90"/>
        <v>0</v>
      </c>
      <c r="N464" s="242">
        <f t="shared" si="91"/>
        <v>0</v>
      </c>
      <c r="O464" s="242">
        <f t="shared" si="92"/>
        <v>0</v>
      </c>
      <c r="P464" s="242">
        <f t="shared" si="93"/>
        <v>0</v>
      </c>
      <c r="R464" s="242" t="str">
        <f t="shared" si="94"/>
        <v>Les autres classes d'actifs</v>
      </c>
      <c r="S464" s="242" t="str">
        <f t="shared" si="95"/>
        <v>Les autres banques</v>
      </c>
    </row>
    <row r="465" spans="2:19">
      <c r="B465" s="242">
        <f>'Saisie Patrimoine'!B470</f>
        <v>0</v>
      </c>
      <c r="C465" s="242">
        <f t="shared" si="87"/>
        <v>0</v>
      </c>
      <c r="D465" s="242">
        <f t="shared" si="88"/>
        <v>0</v>
      </c>
      <c r="E465" s="242">
        <f>'Saisie Patrimoine'!C470</f>
        <v>0</v>
      </c>
      <c r="G465" s="242">
        <f>'Saisie Patrimoine'!E470</f>
        <v>0</v>
      </c>
      <c r="H465" s="242">
        <f>'Saisie Patrimoine'!F470</f>
        <v>0</v>
      </c>
      <c r="J465" s="242">
        <f>IF(E465=0,0,INDEX('Liste Classe d''actifs'!$A$8:$A$37,MATCH(E465,'Liste Classe d''actifs'!$B$8:$B$37,0)))</f>
        <v>0</v>
      </c>
      <c r="K465" s="242" t="str">
        <f>IF(A465="","",IF(ISERROR(VLOOKUP(B465,'Liste Banque-Enveloppe'!A:D,2,FALSE)),0,VLOOKUP(B465,'Liste Banque-Enveloppe'!A:D,2,FALSE)))</f>
        <v/>
      </c>
      <c r="L465" s="242" t="str">
        <f t="shared" si="89"/>
        <v>00</v>
      </c>
      <c r="M465" s="242">
        <f t="shared" si="90"/>
        <v>0</v>
      </c>
      <c r="N465" s="242">
        <f t="shared" si="91"/>
        <v>0</v>
      </c>
      <c r="O465" s="242">
        <f t="shared" si="92"/>
        <v>0</v>
      </c>
      <c r="P465" s="242">
        <f t="shared" si="93"/>
        <v>0</v>
      </c>
      <c r="R465" s="242" t="str">
        <f t="shared" si="94"/>
        <v>Les autres classes d'actifs</v>
      </c>
      <c r="S465" s="242" t="str">
        <f t="shared" si="95"/>
        <v>Les autres banques</v>
      </c>
    </row>
    <row r="466" spans="2:19">
      <c r="B466" s="242">
        <f>'Saisie Patrimoine'!B471</f>
        <v>0</v>
      </c>
      <c r="C466" s="242">
        <f t="shared" si="87"/>
        <v>0</v>
      </c>
      <c r="D466" s="242">
        <f t="shared" si="88"/>
        <v>0</v>
      </c>
      <c r="E466" s="242">
        <f>'Saisie Patrimoine'!C471</f>
        <v>0</v>
      </c>
      <c r="G466" s="242">
        <f>'Saisie Patrimoine'!E471</f>
        <v>0</v>
      </c>
      <c r="H466" s="242">
        <f>'Saisie Patrimoine'!F471</f>
        <v>0</v>
      </c>
      <c r="J466" s="242">
        <f>IF(E466=0,0,INDEX('Liste Classe d''actifs'!$A$8:$A$37,MATCH(E466,'Liste Classe d''actifs'!$B$8:$B$37,0)))</f>
        <v>0</v>
      </c>
      <c r="K466" s="242" t="str">
        <f>IF(A466="","",IF(ISERROR(VLOOKUP(B466,'Liste Banque-Enveloppe'!A:D,2,FALSE)),0,VLOOKUP(B466,'Liste Banque-Enveloppe'!A:D,2,FALSE)))</f>
        <v/>
      </c>
      <c r="L466" s="242" t="str">
        <f t="shared" si="89"/>
        <v>00</v>
      </c>
      <c r="M466" s="242">
        <f t="shared" si="90"/>
        <v>0</v>
      </c>
      <c r="N466" s="242">
        <f t="shared" si="91"/>
        <v>0</v>
      </c>
      <c r="O466" s="242">
        <f t="shared" si="92"/>
        <v>0</v>
      </c>
      <c r="P466" s="242">
        <f t="shared" si="93"/>
        <v>0</v>
      </c>
      <c r="R466" s="242" t="str">
        <f t="shared" si="94"/>
        <v>Les autres classes d'actifs</v>
      </c>
      <c r="S466" s="242" t="str">
        <f t="shared" si="95"/>
        <v>Les autres banques</v>
      </c>
    </row>
    <row r="467" spans="2:19">
      <c r="B467" s="242">
        <f>'Saisie Patrimoine'!B472</f>
        <v>0</v>
      </c>
      <c r="C467" s="242">
        <f t="shared" si="87"/>
        <v>0</v>
      </c>
      <c r="D467" s="242">
        <f t="shared" si="88"/>
        <v>0</v>
      </c>
      <c r="E467" s="242">
        <f>'Saisie Patrimoine'!C472</f>
        <v>0</v>
      </c>
      <c r="G467" s="242">
        <f>'Saisie Patrimoine'!E472</f>
        <v>0</v>
      </c>
      <c r="H467" s="242">
        <f>'Saisie Patrimoine'!F472</f>
        <v>0</v>
      </c>
      <c r="J467" s="242">
        <f>IF(E467=0,0,INDEX('Liste Classe d''actifs'!$A$8:$A$37,MATCH(E467,'Liste Classe d''actifs'!$B$8:$B$37,0)))</f>
        <v>0</v>
      </c>
      <c r="K467" s="242" t="str">
        <f>IF(A467="","",IF(ISERROR(VLOOKUP(B467,'Liste Banque-Enveloppe'!A:D,2,FALSE)),0,VLOOKUP(B467,'Liste Banque-Enveloppe'!A:D,2,FALSE)))</f>
        <v/>
      </c>
      <c r="L467" s="242" t="str">
        <f t="shared" si="89"/>
        <v>00</v>
      </c>
      <c r="M467" s="242">
        <f t="shared" si="90"/>
        <v>0</v>
      </c>
      <c r="N467" s="242">
        <f t="shared" si="91"/>
        <v>0</v>
      </c>
      <c r="O467" s="242">
        <f t="shared" si="92"/>
        <v>0</v>
      </c>
      <c r="P467" s="242">
        <f t="shared" si="93"/>
        <v>0</v>
      </c>
      <c r="R467" s="242" t="str">
        <f t="shared" si="94"/>
        <v>Les autres classes d'actifs</v>
      </c>
      <c r="S467" s="242" t="str">
        <f t="shared" si="95"/>
        <v>Les autres banques</v>
      </c>
    </row>
    <row r="468" spans="2:19">
      <c r="B468" s="242">
        <f>'Saisie Patrimoine'!B473</f>
        <v>0</v>
      </c>
      <c r="C468" s="242">
        <f t="shared" si="87"/>
        <v>0</v>
      </c>
      <c r="D468" s="242">
        <f t="shared" si="88"/>
        <v>0</v>
      </c>
      <c r="E468" s="242">
        <f>'Saisie Patrimoine'!C473</f>
        <v>0</v>
      </c>
      <c r="G468" s="242">
        <f>'Saisie Patrimoine'!E473</f>
        <v>0</v>
      </c>
      <c r="H468" s="242">
        <f>'Saisie Patrimoine'!F473</f>
        <v>0</v>
      </c>
      <c r="J468" s="242">
        <f>IF(E468=0,0,INDEX('Liste Classe d''actifs'!$A$8:$A$37,MATCH(E468,'Liste Classe d''actifs'!$B$8:$B$37,0)))</f>
        <v>0</v>
      </c>
      <c r="K468" s="242" t="str">
        <f>IF(A468="","",IF(ISERROR(VLOOKUP(B468,'Liste Banque-Enveloppe'!A:D,2,FALSE)),0,VLOOKUP(B468,'Liste Banque-Enveloppe'!A:D,2,FALSE)))</f>
        <v/>
      </c>
      <c r="L468" s="242" t="str">
        <f t="shared" si="89"/>
        <v>00</v>
      </c>
      <c r="M468" s="242">
        <f t="shared" si="90"/>
        <v>0</v>
      </c>
      <c r="N468" s="242">
        <f t="shared" si="91"/>
        <v>0</v>
      </c>
      <c r="O468" s="242">
        <f t="shared" si="92"/>
        <v>0</v>
      </c>
      <c r="P468" s="242">
        <f t="shared" si="93"/>
        <v>0</v>
      </c>
      <c r="R468" s="242" t="str">
        <f t="shared" si="94"/>
        <v>Les autres classes d'actifs</v>
      </c>
      <c r="S468" s="242" t="str">
        <f t="shared" si="95"/>
        <v>Les autres banques</v>
      </c>
    </row>
    <row r="469" spans="2:19">
      <c r="B469" s="242">
        <f>'Saisie Patrimoine'!B474</f>
        <v>0</v>
      </c>
      <c r="C469" s="242">
        <f t="shared" si="87"/>
        <v>0</v>
      </c>
      <c r="D469" s="242">
        <f t="shared" si="88"/>
        <v>0</v>
      </c>
      <c r="E469" s="242">
        <f>'Saisie Patrimoine'!C474</f>
        <v>0</v>
      </c>
      <c r="G469" s="242">
        <f>'Saisie Patrimoine'!E474</f>
        <v>0</v>
      </c>
      <c r="H469" s="242">
        <f>'Saisie Patrimoine'!F474</f>
        <v>0</v>
      </c>
      <c r="J469" s="242">
        <f>IF(E469=0,0,INDEX('Liste Classe d''actifs'!$A$8:$A$37,MATCH(E469,'Liste Classe d''actifs'!$B$8:$B$37,0)))</f>
        <v>0</v>
      </c>
      <c r="K469" s="242" t="str">
        <f>IF(A469="","",IF(ISERROR(VLOOKUP(B469,'Liste Banque-Enveloppe'!A:D,2,FALSE)),0,VLOOKUP(B469,'Liste Banque-Enveloppe'!A:D,2,FALSE)))</f>
        <v/>
      </c>
      <c r="L469" s="242" t="str">
        <f t="shared" si="89"/>
        <v>00</v>
      </c>
      <c r="M469" s="242">
        <f t="shared" si="90"/>
        <v>0</v>
      </c>
      <c r="N469" s="242">
        <f t="shared" si="91"/>
        <v>0</v>
      </c>
      <c r="O469" s="242">
        <f t="shared" si="92"/>
        <v>0</v>
      </c>
      <c r="P469" s="242">
        <f t="shared" si="93"/>
        <v>0</v>
      </c>
      <c r="R469" s="242" t="str">
        <f t="shared" si="94"/>
        <v>Les autres classes d'actifs</v>
      </c>
      <c r="S469" s="242" t="str">
        <f t="shared" si="95"/>
        <v>Les autres banques</v>
      </c>
    </row>
    <row r="470" spans="2:19">
      <c r="B470" s="242">
        <f>'Saisie Patrimoine'!B475</f>
        <v>0</v>
      </c>
      <c r="C470" s="242">
        <f t="shared" si="87"/>
        <v>0</v>
      </c>
      <c r="D470" s="242">
        <f t="shared" si="88"/>
        <v>0</v>
      </c>
      <c r="E470" s="242">
        <f>'Saisie Patrimoine'!C475</f>
        <v>0</v>
      </c>
      <c r="G470" s="242">
        <f>'Saisie Patrimoine'!E475</f>
        <v>0</v>
      </c>
      <c r="H470" s="242">
        <f>'Saisie Patrimoine'!F475</f>
        <v>0</v>
      </c>
      <c r="J470" s="242">
        <f>IF(E470=0,0,INDEX('Liste Classe d''actifs'!$A$8:$A$37,MATCH(E470,'Liste Classe d''actifs'!$B$8:$B$37,0)))</f>
        <v>0</v>
      </c>
      <c r="K470" s="242" t="str">
        <f>IF(A470="","",IF(ISERROR(VLOOKUP(B470,'Liste Banque-Enveloppe'!A:D,2,FALSE)),0,VLOOKUP(B470,'Liste Banque-Enveloppe'!A:D,2,FALSE)))</f>
        <v/>
      </c>
      <c r="L470" s="242" t="str">
        <f t="shared" si="89"/>
        <v>00</v>
      </c>
      <c r="M470" s="242">
        <f t="shared" si="90"/>
        <v>0</v>
      </c>
      <c r="N470" s="242">
        <f t="shared" si="91"/>
        <v>0</v>
      </c>
      <c r="O470" s="242">
        <f t="shared" si="92"/>
        <v>0</v>
      </c>
      <c r="P470" s="242">
        <f t="shared" si="93"/>
        <v>0</v>
      </c>
      <c r="R470" s="242" t="str">
        <f t="shared" si="94"/>
        <v>Les autres classes d'actifs</v>
      </c>
      <c r="S470" s="242" t="str">
        <f t="shared" si="95"/>
        <v>Les autres banques</v>
      </c>
    </row>
    <row r="471" spans="2:19">
      <c r="B471" s="242">
        <f>'Saisie Patrimoine'!B476</f>
        <v>0</v>
      </c>
      <c r="C471" s="242">
        <f t="shared" si="87"/>
        <v>0</v>
      </c>
      <c r="D471" s="242">
        <f t="shared" si="88"/>
        <v>0</v>
      </c>
      <c r="E471" s="242">
        <f>'Saisie Patrimoine'!C476</f>
        <v>0</v>
      </c>
      <c r="G471" s="242">
        <f>'Saisie Patrimoine'!E476</f>
        <v>0</v>
      </c>
      <c r="H471" s="242">
        <f>'Saisie Patrimoine'!F476</f>
        <v>0</v>
      </c>
      <c r="J471" s="242">
        <f>IF(E471=0,0,INDEX('Liste Classe d''actifs'!$A$8:$A$37,MATCH(E471,'Liste Classe d''actifs'!$B$8:$B$37,0)))</f>
        <v>0</v>
      </c>
      <c r="K471" s="242" t="str">
        <f>IF(A471="","",IF(ISERROR(VLOOKUP(B471,'Liste Banque-Enveloppe'!A:D,2,FALSE)),0,VLOOKUP(B471,'Liste Banque-Enveloppe'!A:D,2,FALSE)))</f>
        <v/>
      </c>
      <c r="L471" s="242" t="str">
        <f t="shared" si="89"/>
        <v>00</v>
      </c>
      <c r="M471" s="242">
        <f t="shared" si="90"/>
        <v>0</v>
      </c>
      <c r="N471" s="242">
        <f t="shared" si="91"/>
        <v>0</v>
      </c>
      <c r="O471" s="242">
        <f t="shared" si="92"/>
        <v>0</v>
      </c>
      <c r="P471" s="242">
        <f t="shared" si="93"/>
        <v>0</v>
      </c>
      <c r="R471" s="242" t="str">
        <f t="shared" si="94"/>
        <v>Les autres classes d'actifs</v>
      </c>
      <c r="S471" s="242" t="str">
        <f t="shared" si="95"/>
        <v>Les autres banques</v>
      </c>
    </row>
    <row r="472" spans="2:19">
      <c r="B472" s="242">
        <f>'Saisie Patrimoine'!B477</f>
        <v>0</v>
      </c>
      <c r="C472" s="242">
        <f t="shared" si="87"/>
        <v>0</v>
      </c>
      <c r="D472" s="242">
        <f t="shared" si="88"/>
        <v>0</v>
      </c>
      <c r="E472" s="242">
        <f>'Saisie Patrimoine'!C477</f>
        <v>0</v>
      </c>
      <c r="G472" s="242">
        <f>'Saisie Patrimoine'!E477</f>
        <v>0</v>
      </c>
      <c r="H472" s="242">
        <f>'Saisie Patrimoine'!F477</f>
        <v>0</v>
      </c>
      <c r="J472" s="242">
        <f>IF(E472=0,0,INDEX('Liste Classe d''actifs'!$A$8:$A$37,MATCH(E472,'Liste Classe d''actifs'!$B$8:$B$37,0)))</f>
        <v>0</v>
      </c>
      <c r="K472" s="242" t="str">
        <f>IF(A472="","",IF(ISERROR(VLOOKUP(B472,'Liste Banque-Enveloppe'!A:D,2,FALSE)),0,VLOOKUP(B472,'Liste Banque-Enveloppe'!A:D,2,FALSE)))</f>
        <v/>
      </c>
      <c r="L472" s="242" t="str">
        <f t="shared" si="89"/>
        <v>00</v>
      </c>
      <c r="M472" s="242">
        <f t="shared" si="90"/>
        <v>0</v>
      </c>
      <c r="N472" s="242">
        <f t="shared" si="91"/>
        <v>0</v>
      </c>
      <c r="O472" s="242">
        <f t="shared" si="92"/>
        <v>0</v>
      </c>
      <c r="P472" s="242">
        <f t="shared" si="93"/>
        <v>0</v>
      </c>
      <c r="R472" s="242" t="str">
        <f t="shared" si="94"/>
        <v>Les autres classes d'actifs</v>
      </c>
      <c r="S472" s="242" t="str">
        <f t="shared" si="95"/>
        <v>Les autres banques</v>
      </c>
    </row>
    <row r="473" spans="2:19">
      <c r="B473" s="242">
        <f>'Saisie Patrimoine'!B478</f>
        <v>0</v>
      </c>
      <c r="C473" s="242">
        <f t="shared" si="87"/>
        <v>0</v>
      </c>
      <c r="D473" s="242">
        <f t="shared" si="88"/>
        <v>0</v>
      </c>
      <c r="E473" s="242">
        <f>'Saisie Patrimoine'!C478</f>
        <v>0</v>
      </c>
      <c r="G473" s="242">
        <f>'Saisie Patrimoine'!E478</f>
        <v>0</v>
      </c>
      <c r="H473" s="242">
        <f>'Saisie Patrimoine'!F478</f>
        <v>0</v>
      </c>
      <c r="J473" s="242">
        <f>IF(E473=0,0,INDEX('Liste Classe d''actifs'!$A$8:$A$37,MATCH(E473,'Liste Classe d''actifs'!$B$8:$B$37,0)))</f>
        <v>0</v>
      </c>
      <c r="K473" s="242" t="str">
        <f>IF(A473="","",IF(ISERROR(VLOOKUP(B473,'Liste Banque-Enveloppe'!A:D,2,FALSE)),0,VLOOKUP(B473,'Liste Banque-Enveloppe'!A:D,2,FALSE)))</f>
        <v/>
      </c>
      <c r="L473" s="242" t="str">
        <f t="shared" si="89"/>
        <v>00</v>
      </c>
      <c r="M473" s="242">
        <f t="shared" si="90"/>
        <v>0</v>
      </c>
      <c r="N473" s="242">
        <f t="shared" si="91"/>
        <v>0</v>
      </c>
      <c r="O473" s="242">
        <f t="shared" si="92"/>
        <v>0</v>
      </c>
      <c r="P473" s="242">
        <f t="shared" si="93"/>
        <v>0</v>
      </c>
      <c r="R473" s="242" t="str">
        <f t="shared" si="94"/>
        <v>Les autres classes d'actifs</v>
      </c>
      <c r="S473" s="242" t="str">
        <f t="shared" si="95"/>
        <v>Les autres banques</v>
      </c>
    </row>
    <row r="474" spans="2:19">
      <c r="B474" s="242">
        <f>'Saisie Patrimoine'!B479</f>
        <v>0</v>
      </c>
      <c r="C474" s="242">
        <f t="shared" si="87"/>
        <v>0</v>
      </c>
      <c r="D474" s="242">
        <f t="shared" si="88"/>
        <v>0</v>
      </c>
      <c r="E474" s="242">
        <f>'Saisie Patrimoine'!C479</f>
        <v>0</v>
      </c>
      <c r="G474" s="242">
        <f>'Saisie Patrimoine'!E479</f>
        <v>0</v>
      </c>
      <c r="H474" s="242">
        <f>'Saisie Patrimoine'!F479</f>
        <v>0</v>
      </c>
      <c r="J474" s="242">
        <f>IF(E474=0,0,INDEX('Liste Classe d''actifs'!$A$8:$A$37,MATCH(E474,'Liste Classe d''actifs'!$B$8:$B$37,0)))</f>
        <v>0</v>
      </c>
      <c r="K474" s="242" t="str">
        <f>IF(A474="","",IF(ISERROR(VLOOKUP(B474,'Liste Banque-Enveloppe'!A:D,2,FALSE)),0,VLOOKUP(B474,'Liste Banque-Enveloppe'!A:D,2,FALSE)))</f>
        <v/>
      </c>
      <c r="L474" s="242" t="str">
        <f t="shared" si="89"/>
        <v>00</v>
      </c>
      <c r="M474" s="242">
        <f t="shared" si="90"/>
        <v>0</v>
      </c>
      <c r="N474" s="242">
        <f t="shared" si="91"/>
        <v>0</v>
      </c>
      <c r="O474" s="242">
        <f t="shared" si="92"/>
        <v>0</v>
      </c>
      <c r="P474" s="242">
        <f t="shared" si="93"/>
        <v>0</v>
      </c>
      <c r="R474" s="242" t="str">
        <f t="shared" si="94"/>
        <v>Les autres classes d'actifs</v>
      </c>
      <c r="S474" s="242" t="str">
        <f t="shared" si="95"/>
        <v>Les autres banques</v>
      </c>
    </row>
    <row r="475" spans="2:19">
      <c r="B475" s="242">
        <f>'Saisie Patrimoine'!B480</f>
        <v>0</v>
      </c>
      <c r="C475" s="242">
        <f t="shared" si="87"/>
        <v>0</v>
      </c>
      <c r="D475" s="242">
        <f t="shared" si="88"/>
        <v>0</v>
      </c>
      <c r="E475" s="242">
        <f>'Saisie Patrimoine'!C480</f>
        <v>0</v>
      </c>
      <c r="G475" s="242">
        <f>'Saisie Patrimoine'!E480</f>
        <v>0</v>
      </c>
      <c r="H475" s="242">
        <f>'Saisie Patrimoine'!F480</f>
        <v>0</v>
      </c>
      <c r="J475" s="242">
        <f>IF(E475=0,0,INDEX('Liste Classe d''actifs'!$A$8:$A$37,MATCH(E475,'Liste Classe d''actifs'!$B$8:$B$37,0)))</f>
        <v>0</v>
      </c>
      <c r="K475" s="242" t="str">
        <f>IF(A475="","",IF(ISERROR(VLOOKUP(B475,'Liste Banque-Enveloppe'!A:D,2,FALSE)),0,VLOOKUP(B475,'Liste Banque-Enveloppe'!A:D,2,FALSE)))</f>
        <v/>
      </c>
      <c r="L475" s="242" t="str">
        <f t="shared" si="89"/>
        <v>00</v>
      </c>
      <c r="M475" s="242">
        <f t="shared" si="90"/>
        <v>0</v>
      </c>
      <c r="N475" s="242">
        <f t="shared" si="91"/>
        <v>0</v>
      </c>
      <c r="O475" s="242">
        <f t="shared" si="92"/>
        <v>0</v>
      </c>
      <c r="P475" s="242">
        <f t="shared" si="93"/>
        <v>0</v>
      </c>
      <c r="R475" s="242" t="str">
        <f t="shared" si="94"/>
        <v>Les autres classes d'actifs</v>
      </c>
      <c r="S475" s="242" t="str">
        <f t="shared" si="95"/>
        <v>Les autres banques</v>
      </c>
    </row>
    <row r="476" spans="2:19">
      <c r="B476" s="242">
        <f>'Saisie Patrimoine'!B481</f>
        <v>0</v>
      </c>
      <c r="C476" s="242">
        <f t="shared" si="87"/>
        <v>0</v>
      </c>
      <c r="D476" s="242">
        <f t="shared" si="88"/>
        <v>0</v>
      </c>
      <c r="E476" s="242">
        <f>'Saisie Patrimoine'!C481</f>
        <v>0</v>
      </c>
      <c r="G476" s="242">
        <f>'Saisie Patrimoine'!E481</f>
        <v>0</v>
      </c>
      <c r="H476" s="242">
        <f>'Saisie Patrimoine'!F481</f>
        <v>0</v>
      </c>
      <c r="J476" s="242">
        <f>IF(E476=0,0,INDEX('Liste Classe d''actifs'!$A$8:$A$37,MATCH(E476,'Liste Classe d''actifs'!$B$8:$B$37,0)))</f>
        <v>0</v>
      </c>
      <c r="K476" s="242" t="str">
        <f>IF(A476="","",IF(ISERROR(VLOOKUP(B476,'Liste Banque-Enveloppe'!A:D,2,FALSE)),0,VLOOKUP(B476,'Liste Banque-Enveloppe'!A:D,2,FALSE)))</f>
        <v/>
      </c>
      <c r="L476" s="242" t="str">
        <f t="shared" si="89"/>
        <v>00</v>
      </c>
      <c r="M476" s="242">
        <f t="shared" si="90"/>
        <v>0</v>
      </c>
      <c r="N476" s="242">
        <f t="shared" si="91"/>
        <v>0</v>
      </c>
      <c r="O476" s="242">
        <f t="shared" si="92"/>
        <v>0</v>
      </c>
      <c r="P476" s="242">
        <f t="shared" si="93"/>
        <v>0</v>
      </c>
      <c r="R476" s="242" t="str">
        <f t="shared" si="94"/>
        <v>Les autres classes d'actifs</v>
      </c>
      <c r="S476" s="242" t="str">
        <f t="shared" si="95"/>
        <v>Les autres banques</v>
      </c>
    </row>
    <row r="477" spans="2:19">
      <c r="B477" s="242">
        <f>'Saisie Patrimoine'!B482</f>
        <v>0</v>
      </c>
      <c r="C477" s="242">
        <f t="shared" si="87"/>
        <v>0</v>
      </c>
      <c r="D477" s="242">
        <f t="shared" si="88"/>
        <v>0</v>
      </c>
      <c r="E477" s="242">
        <f>'Saisie Patrimoine'!C482</f>
        <v>0</v>
      </c>
      <c r="G477" s="242">
        <f>'Saisie Patrimoine'!E482</f>
        <v>0</v>
      </c>
      <c r="H477" s="242">
        <f>'Saisie Patrimoine'!F482</f>
        <v>0</v>
      </c>
      <c r="J477" s="242">
        <f>IF(E477=0,0,INDEX('Liste Classe d''actifs'!$A$8:$A$37,MATCH(E477,'Liste Classe d''actifs'!$B$8:$B$37,0)))</f>
        <v>0</v>
      </c>
      <c r="K477" s="242" t="str">
        <f>IF(A477="","",IF(ISERROR(VLOOKUP(B477,'Liste Banque-Enveloppe'!A:D,2,FALSE)),0,VLOOKUP(B477,'Liste Banque-Enveloppe'!A:D,2,FALSE)))</f>
        <v/>
      </c>
      <c r="L477" s="242" t="str">
        <f t="shared" si="89"/>
        <v>00</v>
      </c>
      <c r="M477" s="242">
        <f t="shared" si="90"/>
        <v>0</v>
      </c>
      <c r="N477" s="242">
        <f t="shared" si="91"/>
        <v>0</v>
      </c>
      <c r="O477" s="242">
        <f t="shared" si="92"/>
        <v>0</v>
      </c>
      <c r="P477" s="242">
        <f t="shared" si="93"/>
        <v>0</v>
      </c>
      <c r="R477" s="242" t="str">
        <f t="shared" si="94"/>
        <v>Les autres classes d'actifs</v>
      </c>
      <c r="S477" s="242" t="str">
        <f t="shared" si="95"/>
        <v>Les autres banques</v>
      </c>
    </row>
    <row r="478" spans="2:19">
      <c r="B478" s="242">
        <f>'Saisie Patrimoine'!B483</f>
        <v>0</v>
      </c>
      <c r="C478" s="242">
        <f t="shared" si="87"/>
        <v>0</v>
      </c>
      <c r="D478" s="242">
        <f t="shared" si="88"/>
        <v>0</v>
      </c>
      <c r="E478" s="242">
        <f>'Saisie Patrimoine'!C483</f>
        <v>0</v>
      </c>
      <c r="G478" s="242">
        <f>'Saisie Patrimoine'!E483</f>
        <v>0</v>
      </c>
      <c r="H478" s="242">
        <f>'Saisie Patrimoine'!F483</f>
        <v>0</v>
      </c>
      <c r="J478" s="242">
        <f>IF(E478=0,0,INDEX('Liste Classe d''actifs'!$A$8:$A$37,MATCH(E478,'Liste Classe d''actifs'!$B$8:$B$37,0)))</f>
        <v>0</v>
      </c>
      <c r="K478" s="242" t="str">
        <f>IF(A478="","",IF(ISERROR(VLOOKUP(B478,'Liste Banque-Enveloppe'!A:D,2,FALSE)),0,VLOOKUP(B478,'Liste Banque-Enveloppe'!A:D,2,FALSE)))</f>
        <v/>
      </c>
      <c r="L478" s="242" t="str">
        <f t="shared" si="89"/>
        <v>00</v>
      </c>
      <c r="M478" s="242">
        <f t="shared" si="90"/>
        <v>0</v>
      </c>
      <c r="N478" s="242">
        <f t="shared" si="91"/>
        <v>0</v>
      </c>
      <c r="O478" s="242">
        <f t="shared" si="92"/>
        <v>0</v>
      </c>
      <c r="P478" s="242">
        <f t="shared" si="93"/>
        <v>0</v>
      </c>
      <c r="R478" s="242" t="str">
        <f t="shared" si="94"/>
        <v>Les autres classes d'actifs</v>
      </c>
      <c r="S478" s="242" t="str">
        <f t="shared" si="95"/>
        <v>Les autres banques</v>
      </c>
    </row>
    <row r="479" spans="2:19">
      <c r="B479" s="242">
        <f>'Saisie Patrimoine'!B484</f>
        <v>0</v>
      </c>
      <c r="C479" s="242">
        <f t="shared" si="87"/>
        <v>0</v>
      </c>
      <c r="D479" s="242">
        <f t="shared" si="88"/>
        <v>0</v>
      </c>
      <c r="E479" s="242">
        <f>'Saisie Patrimoine'!C484</f>
        <v>0</v>
      </c>
      <c r="G479" s="242">
        <f>'Saisie Patrimoine'!E484</f>
        <v>0</v>
      </c>
      <c r="H479" s="242">
        <f>'Saisie Patrimoine'!F484</f>
        <v>0</v>
      </c>
      <c r="J479" s="242">
        <f>IF(E479=0,0,INDEX('Liste Classe d''actifs'!$A$8:$A$37,MATCH(E479,'Liste Classe d''actifs'!$B$8:$B$37,0)))</f>
        <v>0</v>
      </c>
      <c r="K479" s="242" t="str">
        <f>IF(A479="","",IF(ISERROR(VLOOKUP(B479,'Liste Banque-Enveloppe'!A:D,2,FALSE)),0,VLOOKUP(B479,'Liste Banque-Enveloppe'!A:D,2,FALSE)))</f>
        <v/>
      </c>
      <c r="L479" s="242" t="str">
        <f t="shared" si="89"/>
        <v>00</v>
      </c>
      <c r="M479" s="242">
        <f t="shared" si="90"/>
        <v>0</v>
      </c>
      <c r="N479" s="242">
        <f t="shared" si="91"/>
        <v>0</v>
      </c>
      <c r="O479" s="242">
        <f t="shared" si="92"/>
        <v>0</v>
      </c>
      <c r="P479" s="242">
        <f t="shared" si="93"/>
        <v>0</v>
      </c>
      <c r="R479" s="242" t="str">
        <f t="shared" si="94"/>
        <v>Les autres classes d'actifs</v>
      </c>
      <c r="S479" s="242" t="str">
        <f t="shared" si="95"/>
        <v>Les autres banques</v>
      </c>
    </row>
    <row r="480" spans="2:19">
      <c r="B480" s="242">
        <f>'Saisie Patrimoine'!B485</f>
        <v>0</v>
      </c>
      <c r="C480" s="242">
        <f t="shared" si="87"/>
        <v>0</v>
      </c>
      <c r="D480" s="242">
        <f t="shared" si="88"/>
        <v>0</v>
      </c>
      <c r="E480" s="242">
        <f>'Saisie Patrimoine'!C485</f>
        <v>0</v>
      </c>
      <c r="G480" s="242">
        <f>'Saisie Patrimoine'!E485</f>
        <v>0</v>
      </c>
      <c r="H480" s="242">
        <f>'Saisie Patrimoine'!F485</f>
        <v>0</v>
      </c>
      <c r="J480" s="242">
        <f>IF(E480=0,0,INDEX('Liste Classe d''actifs'!$A$8:$A$37,MATCH(E480,'Liste Classe d''actifs'!$B$8:$B$37,0)))</f>
        <v>0</v>
      </c>
      <c r="K480" s="242" t="str">
        <f>IF(A480="","",IF(ISERROR(VLOOKUP(B480,'Liste Banque-Enveloppe'!A:D,2,FALSE)),0,VLOOKUP(B480,'Liste Banque-Enveloppe'!A:D,2,FALSE)))</f>
        <v/>
      </c>
      <c r="L480" s="242" t="str">
        <f t="shared" si="89"/>
        <v>00</v>
      </c>
      <c r="M480" s="242">
        <f t="shared" si="90"/>
        <v>0</v>
      </c>
      <c r="N480" s="242">
        <f t="shared" si="91"/>
        <v>0</v>
      </c>
      <c r="O480" s="242">
        <f t="shared" si="92"/>
        <v>0</v>
      </c>
      <c r="P480" s="242">
        <f t="shared" si="93"/>
        <v>0</v>
      </c>
      <c r="R480" s="242" t="str">
        <f t="shared" si="94"/>
        <v>Les autres classes d'actifs</v>
      </c>
      <c r="S480" s="242" t="str">
        <f t="shared" si="95"/>
        <v>Les autres banques</v>
      </c>
    </row>
    <row r="481" spans="2:19">
      <c r="B481" s="242">
        <f>'Saisie Patrimoine'!B486</f>
        <v>0</v>
      </c>
      <c r="C481" s="242">
        <f t="shared" si="87"/>
        <v>0</v>
      </c>
      <c r="D481" s="242">
        <f t="shared" si="88"/>
        <v>0</v>
      </c>
      <c r="E481" s="242">
        <f>'Saisie Patrimoine'!C486</f>
        <v>0</v>
      </c>
      <c r="G481" s="242">
        <f>'Saisie Patrimoine'!E486</f>
        <v>0</v>
      </c>
      <c r="H481" s="242">
        <f>'Saisie Patrimoine'!F486</f>
        <v>0</v>
      </c>
      <c r="J481" s="242">
        <f>IF(E481=0,0,INDEX('Liste Classe d''actifs'!$A$8:$A$37,MATCH(E481,'Liste Classe d''actifs'!$B$8:$B$37,0)))</f>
        <v>0</v>
      </c>
      <c r="K481" s="242" t="str">
        <f>IF(A481="","",IF(ISERROR(VLOOKUP(B481,'Liste Banque-Enveloppe'!A:D,2,FALSE)),0,VLOOKUP(B481,'Liste Banque-Enveloppe'!A:D,2,FALSE)))</f>
        <v/>
      </c>
      <c r="L481" s="242" t="str">
        <f t="shared" si="89"/>
        <v>00</v>
      </c>
      <c r="M481" s="242">
        <f t="shared" si="90"/>
        <v>0</v>
      </c>
      <c r="N481" s="242">
        <f t="shared" si="91"/>
        <v>0</v>
      </c>
      <c r="O481" s="242">
        <f t="shared" si="92"/>
        <v>0</v>
      </c>
      <c r="P481" s="242">
        <f t="shared" si="93"/>
        <v>0</v>
      </c>
      <c r="R481" s="242" t="str">
        <f t="shared" si="94"/>
        <v>Les autres classes d'actifs</v>
      </c>
      <c r="S481" s="242" t="str">
        <f t="shared" si="95"/>
        <v>Les autres banques</v>
      </c>
    </row>
    <row r="482" spans="2:19">
      <c r="B482" s="242">
        <f>'Saisie Patrimoine'!B487</f>
        <v>0</v>
      </c>
      <c r="C482" s="242">
        <f t="shared" si="87"/>
        <v>0</v>
      </c>
      <c r="D482" s="242">
        <f t="shared" si="88"/>
        <v>0</v>
      </c>
      <c r="E482" s="242">
        <f>'Saisie Patrimoine'!C487</f>
        <v>0</v>
      </c>
      <c r="G482" s="242">
        <f>'Saisie Patrimoine'!E487</f>
        <v>0</v>
      </c>
      <c r="H482" s="242">
        <f>'Saisie Patrimoine'!F487</f>
        <v>0</v>
      </c>
      <c r="J482" s="242">
        <f>IF(E482=0,0,INDEX('Liste Classe d''actifs'!$A$8:$A$37,MATCH(E482,'Liste Classe d''actifs'!$B$8:$B$37,0)))</f>
        <v>0</v>
      </c>
      <c r="K482" s="242" t="str">
        <f>IF(A482="","",IF(ISERROR(VLOOKUP(B482,'Liste Banque-Enveloppe'!A:D,2,FALSE)),0,VLOOKUP(B482,'Liste Banque-Enveloppe'!A:D,2,FALSE)))</f>
        <v/>
      </c>
      <c r="L482" s="242" t="str">
        <f t="shared" si="89"/>
        <v>00</v>
      </c>
      <c r="M482" s="242">
        <f t="shared" si="90"/>
        <v>0</v>
      </c>
      <c r="N482" s="242">
        <f t="shared" si="91"/>
        <v>0</v>
      </c>
      <c r="O482" s="242">
        <f t="shared" si="92"/>
        <v>0</v>
      </c>
      <c r="P482" s="242">
        <f t="shared" si="93"/>
        <v>0</v>
      </c>
      <c r="R482" s="242" t="str">
        <f t="shared" si="94"/>
        <v>Les autres classes d'actifs</v>
      </c>
      <c r="S482" s="242" t="str">
        <f t="shared" si="95"/>
        <v>Les autres banques</v>
      </c>
    </row>
    <row r="483" spans="2:19">
      <c r="B483" s="242">
        <f>'Saisie Patrimoine'!B488</f>
        <v>0</v>
      </c>
      <c r="C483" s="242">
        <f t="shared" si="87"/>
        <v>0</v>
      </c>
      <c r="D483" s="242">
        <f t="shared" si="88"/>
        <v>0</v>
      </c>
      <c r="E483" s="242">
        <f>'Saisie Patrimoine'!C488</f>
        <v>0</v>
      </c>
      <c r="G483" s="242">
        <f>'Saisie Patrimoine'!E488</f>
        <v>0</v>
      </c>
      <c r="H483" s="242">
        <f>'Saisie Patrimoine'!F488</f>
        <v>0</v>
      </c>
      <c r="J483" s="242">
        <f>IF(E483=0,0,INDEX('Liste Classe d''actifs'!$A$8:$A$37,MATCH(E483,'Liste Classe d''actifs'!$B$8:$B$37,0)))</f>
        <v>0</v>
      </c>
      <c r="K483" s="242" t="str">
        <f>IF(A483="","",IF(ISERROR(VLOOKUP(B483,'Liste Banque-Enveloppe'!A:D,2,FALSE)),0,VLOOKUP(B483,'Liste Banque-Enveloppe'!A:D,2,FALSE)))</f>
        <v/>
      </c>
      <c r="L483" s="242" t="str">
        <f t="shared" si="89"/>
        <v>00</v>
      </c>
      <c r="M483" s="242">
        <f t="shared" si="90"/>
        <v>0</v>
      </c>
      <c r="N483" s="242">
        <f t="shared" si="91"/>
        <v>0</v>
      </c>
      <c r="O483" s="242">
        <f t="shared" si="92"/>
        <v>0</v>
      </c>
      <c r="P483" s="242">
        <f t="shared" si="93"/>
        <v>0</v>
      </c>
      <c r="R483" s="242" t="str">
        <f t="shared" si="94"/>
        <v>Les autres classes d'actifs</v>
      </c>
      <c r="S483" s="242" t="str">
        <f t="shared" si="95"/>
        <v>Les autres banques</v>
      </c>
    </row>
    <row r="484" spans="2:19">
      <c r="B484" s="242">
        <f>'Saisie Patrimoine'!B489</f>
        <v>0</v>
      </c>
      <c r="C484" s="242">
        <f t="shared" si="87"/>
        <v>0</v>
      </c>
      <c r="D484" s="242">
        <f t="shared" si="88"/>
        <v>0</v>
      </c>
      <c r="E484" s="242">
        <f>'Saisie Patrimoine'!C489</f>
        <v>0</v>
      </c>
      <c r="G484" s="242">
        <f>'Saisie Patrimoine'!E489</f>
        <v>0</v>
      </c>
      <c r="H484" s="242">
        <f>'Saisie Patrimoine'!F489</f>
        <v>0</v>
      </c>
      <c r="J484" s="242">
        <f>IF(E484=0,0,INDEX('Liste Classe d''actifs'!$A$8:$A$37,MATCH(E484,'Liste Classe d''actifs'!$B$8:$B$37,0)))</f>
        <v>0</v>
      </c>
      <c r="K484" s="242" t="str">
        <f>IF(A484="","",IF(ISERROR(VLOOKUP(B484,'Liste Banque-Enveloppe'!A:D,2,FALSE)),0,VLOOKUP(B484,'Liste Banque-Enveloppe'!A:D,2,FALSE)))</f>
        <v/>
      </c>
      <c r="L484" s="242" t="str">
        <f t="shared" si="89"/>
        <v>00</v>
      </c>
      <c r="M484" s="242">
        <f t="shared" si="90"/>
        <v>0</v>
      </c>
      <c r="N484" s="242">
        <f t="shared" si="91"/>
        <v>0</v>
      </c>
      <c r="O484" s="242">
        <f t="shared" si="92"/>
        <v>0</v>
      </c>
      <c r="P484" s="242">
        <f t="shared" si="93"/>
        <v>0</v>
      </c>
      <c r="R484" s="242" t="str">
        <f t="shared" si="94"/>
        <v>Les autres classes d'actifs</v>
      </c>
      <c r="S484" s="242" t="str">
        <f t="shared" si="95"/>
        <v>Les autres banques</v>
      </c>
    </row>
    <row r="485" spans="2:19">
      <c r="B485" s="242">
        <f>'Saisie Patrimoine'!B490</f>
        <v>0</v>
      </c>
      <c r="C485" s="242">
        <f t="shared" si="87"/>
        <v>0</v>
      </c>
      <c r="D485" s="242">
        <f t="shared" si="88"/>
        <v>0</v>
      </c>
      <c r="E485" s="242">
        <f>'Saisie Patrimoine'!C490</f>
        <v>0</v>
      </c>
      <c r="G485" s="242">
        <f>'Saisie Patrimoine'!E490</f>
        <v>0</v>
      </c>
      <c r="H485" s="242">
        <f>'Saisie Patrimoine'!F490</f>
        <v>0</v>
      </c>
      <c r="J485" s="242">
        <f>IF(E485=0,0,INDEX('Liste Classe d''actifs'!$A$8:$A$37,MATCH(E485,'Liste Classe d''actifs'!$B$8:$B$37,0)))</f>
        <v>0</v>
      </c>
      <c r="K485" s="242" t="str">
        <f>IF(A485="","",IF(ISERROR(VLOOKUP(B485,'Liste Banque-Enveloppe'!A:D,2,FALSE)),0,VLOOKUP(B485,'Liste Banque-Enveloppe'!A:D,2,FALSE)))</f>
        <v/>
      </c>
      <c r="L485" s="242" t="str">
        <f t="shared" si="89"/>
        <v>00</v>
      </c>
      <c r="M485" s="242">
        <f t="shared" si="90"/>
        <v>0</v>
      </c>
      <c r="N485" s="242">
        <f t="shared" si="91"/>
        <v>0</v>
      </c>
      <c r="O485" s="242">
        <f t="shared" si="92"/>
        <v>0</v>
      </c>
      <c r="P485" s="242">
        <f t="shared" si="93"/>
        <v>0</v>
      </c>
      <c r="R485" s="242" t="str">
        <f t="shared" si="94"/>
        <v>Les autres classes d'actifs</v>
      </c>
      <c r="S485" s="242" t="str">
        <f t="shared" si="95"/>
        <v>Les autres banques</v>
      </c>
    </row>
    <row r="486" spans="2:19">
      <c r="B486" s="242">
        <f>'Saisie Patrimoine'!B491</f>
        <v>0</v>
      </c>
      <c r="C486" s="242">
        <f t="shared" si="87"/>
        <v>0</v>
      </c>
      <c r="D486" s="242">
        <f t="shared" si="88"/>
        <v>0</v>
      </c>
      <c r="E486" s="242">
        <f>'Saisie Patrimoine'!C491</f>
        <v>0</v>
      </c>
      <c r="G486" s="242">
        <f>'Saisie Patrimoine'!E491</f>
        <v>0</v>
      </c>
      <c r="H486" s="242">
        <f>'Saisie Patrimoine'!F491</f>
        <v>0</v>
      </c>
      <c r="J486" s="242">
        <f>IF(E486=0,0,INDEX('Liste Classe d''actifs'!$A$8:$A$37,MATCH(E486,'Liste Classe d''actifs'!$B$8:$B$37,0)))</f>
        <v>0</v>
      </c>
      <c r="K486" s="242" t="str">
        <f>IF(A486="","",IF(ISERROR(VLOOKUP(B486,'Liste Banque-Enveloppe'!A:D,2,FALSE)),0,VLOOKUP(B486,'Liste Banque-Enveloppe'!A:D,2,FALSE)))</f>
        <v/>
      </c>
      <c r="L486" s="242" t="str">
        <f t="shared" si="89"/>
        <v>00</v>
      </c>
      <c r="M486" s="242">
        <f t="shared" si="90"/>
        <v>0</v>
      </c>
      <c r="N486" s="242">
        <f t="shared" si="91"/>
        <v>0</v>
      </c>
      <c r="O486" s="242">
        <f t="shared" si="92"/>
        <v>0</v>
      </c>
      <c r="P486" s="242">
        <f t="shared" si="93"/>
        <v>0</v>
      </c>
      <c r="R486" s="242" t="str">
        <f t="shared" si="94"/>
        <v>Les autres classes d'actifs</v>
      </c>
      <c r="S486" s="242" t="str">
        <f t="shared" si="95"/>
        <v>Les autres banques</v>
      </c>
    </row>
    <row r="487" spans="2:19">
      <c r="B487" s="242">
        <f>'Saisie Patrimoine'!B492</f>
        <v>0</v>
      </c>
      <c r="C487" s="242">
        <f t="shared" si="87"/>
        <v>0</v>
      </c>
      <c r="D487" s="242">
        <f t="shared" si="88"/>
        <v>0</v>
      </c>
      <c r="E487" s="242">
        <f>'Saisie Patrimoine'!C492</f>
        <v>0</v>
      </c>
      <c r="G487" s="242">
        <f>'Saisie Patrimoine'!E492</f>
        <v>0</v>
      </c>
      <c r="H487" s="242">
        <f>'Saisie Patrimoine'!F492</f>
        <v>0</v>
      </c>
      <c r="J487" s="242">
        <f>IF(E487=0,0,INDEX('Liste Classe d''actifs'!$A$8:$A$37,MATCH(E487,'Liste Classe d''actifs'!$B$8:$B$37,0)))</f>
        <v>0</v>
      </c>
      <c r="K487" s="242" t="str">
        <f>IF(A487="","",IF(ISERROR(VLOOKUP(B487,'Liste Banque-Enveloppe'!A:D,2,FALSE)),0,VLOOKUP(B487,'Liste Banque-Enveloppe'!A:D,2,FALSE)))</f>
        <v/>
      </c>
      <c r="L487" s="242" t="str">
        <f t="shared" si="89"/>
        <v>00</v>
      </c>
      <c r="M487" s="242">
        <f t="shared" si="90"/>
        <v>0</v>
      </c>
      <c r="N487" s="242">
        <f t="shared" si="91"/>
        <v>0</v>
      </c>
      <c r="O487" s="242">
        <f t="shared" si="92"/>
        <v>0</v>
      </c>
      <c r="P487" s="242">
        <f t="shared" si="93"/>
        <v>0</v>
      </c>
      <c r="R487" s="242" t="str">
        <f t="shared" si="94"/>
        <v>Les autres classes d'actifs</v>
      </c>
      <c r="S487" s="242" t="str">
        <f t="shared" si="95"/>
        <v>Les autres banques</v>
      </c>
    </row>
    <row r="488" spans="2:19">
      <c r="B488" s="242">
        <f>'Saisie Patrimoine'!B493</f>
        <v>0</v>
      </c>
      <c r="C488" s="242">
        <f t="shared" si="87"/>
        <v>0</v>
      </c>
      <c r="D488" s="242">
        <f t="shared" si="88"/>
        <v>0</v>
      </c>
      <c r="E488" s="242">
        <f>'Saisie Patrimoine'!C493</f>
        <v>0</v>
      </c>
      <c r="G488" s="242">
        <f>'Saisie Patrimoine'!E493</f>
        <v>0</v>
      </c>
      <c r="H488" s="242">
        <f>'Saisie Patrimoine'!F493</f>
        <v>0</v>
      </c>
      <c r="J488" s="242">
        <f>IF(E488=0,0,INDEX('Liste Classe d''actifs'!$A$8:$A$37,MATCH(E488,'Liste Classe d''actifs'!$B$8:$B$37,0)))</f>
        <v>0</v>
      </c>
      <c r="K488" s="242" t="str">
        <f>IF(A488="","",IF(ISERROR(VLOOKUP(B488,'Liste Banque-Enveloppe'!A:D,2,FALSE)),0,VLOOKUP(B488,'Liste Banque-Enveloppe'!A:D,2,FALSE)))</f>
        <v/>
      </c>
      <c r="L488" s="242" t="str">
        <f t="shared" si="89"/>
        <v>00</v>
      </c>
      <c r="M488" s="242">
        <f t="shared" si="90"/>
        <v>0</v>
      </c>
      <c r="N488" s="242">
        <f t="shared" si="91"/>
        <v>0</v>
      </c>
      <c r="O488" s="242">
        <f t="shared" si="92"/>
        <v>0</v>
      </c>
      <c r="P488" s="242">
        <f t="shared" si="93"/>
        <v>0</v>
      </c>
      <c r="R488" s="242" t="str">
        <f t="shared" si="94"/>
        <v>Les autres classes d'actifs</v>
      </c>
      <c r="S488" s="242" t="str">
        <f t="shared" si="95"/>
        <v>Les autres banques</v>
      </c>
    </row>
    <row r="489" spans="2:19">
      <c r="B489" s="242">
        <f>'Saisie Patrimoine'!B494</f>
        <v>0</v>
      </c>
      <c r="C489" s="242">
        <f t="shared" si="87"/>
        <v>0</v>
      </c>
      <c r="D489" s="242">
        <f t="shared" si="88"/>
        <v>0</v>
      </c>
      <c r="E489" s="242">
        <f>'Saisie Patrimoine'!C494</f>
        <v>0</v>
      </c>
      <c r="G489" s="242">
        <f>'Saisie Patrimoine'!E494</f>
        <v>0</v>
      </c>
      <c r="H489" s="242">
        <f>'Saisie Patrimoine'!F494</f>
        <v>0</v>
      </c>
      <c r="J489" s="242">
        <f>IF(E489=0,0,INDEX('Liste Classe d''actifs'!$A$8:$A$37,MATCH(E489,'Liste Classe d''actifs'!$B$8:$B$37,0)))</f>
        <v>0</v>
      </c>
      <c r="K489" s="242" t="str">
        <f>IF(A489="","",IF(ISERROR(VLOOKUP(B489,'Liste Banque-Enveloppe'!A:D,2,FALSE)),0,VLOOKUP(B489,'Liste Banque-Enveloppe'!A:D,2,FALSE)))</f>
        <v/>
      </c>
      <c r="L489" s="242" t="str">
        <f t="shared" si="89"/>
        <v>00</v>
      </c>
      <c r="M489" s="242">
        <f t="shared" si="90"/>
        <v>0</v>
      </c>
      <c r="N489" s="242">
        <f t="shared" si="91"/>
        <v>0</v>
      </c>
      <c r="O489" s="242">
        <f t="shared" si="92"/>
        <v>0</v>
      </c>
      <c r="P489" s="242">
        <f t="shared" si="93"/>
        <v>0</v>
      </c>
      <c r="R489" s="242" t="str">
        <f t="shared" si="94"/>
        <v>Les autres classes d'actifs</v>
      </c>
      <c r="S489" s="242" t="str">
        <f t="shared" si="95"/>
        <v>Les autres banques</v>
      </c>
    </row>
    <row r="490" spans="2:19">
      <c r="B490" s="242">
        <f>'Saisie Patrimoine'!B495</f>
        <v>0</v>
      </c>
      <c r="C490" s="242">
        <f t="shared" si="87"/>
        <v>0</v>
      </c>
      <c r="D490" s="242">
        <f t="shared" si="88"/>
        <v>0</v>
      </c>
      <c r="E490" s="242">
        <f>'Saisie Patrimoine'!C495</f>
        <v>0</v>
      </c>
      <c r="G490" s="242">
        <f>'Saisie Patrimoine'!E495</f>
        <v>0</v>
      </c>
      <c r="H490" s="242">
        <f>'Saisie Patrimoine'!F495</f>
        <v>0</v>
      </c>
      <c r="J490" s="242">
        <f>IF(E490=0,0,INDEX('Liste Classe d''actifs'!$A$8:$A$37,MATCH(E490,'Liste Classe d''actifs'!$B$8:$B$37,0)))</f>
        <v>0</v>
      </c>
      <c r="K490" s="242" t="str">
        <f>IF(A490="","",IF(ISERROR(VLOOKUP(B490,'Liste Banque-Enveloppe'!A:D,2,FALSE)),0,VLOOKUP(B490,'Liste Banque-Enveloppe'!A:D,2,FALSE)))</f>
        <v/>
      </c>
      <c r="L490" s="242" t="str">
        <f t="shared" si="89"/>
        <v>00</v>
      </c>
      <c r="M490" s="242">
        <f t="shared" si="90"/>
        <v>0</v>
      </c>
      <c r="N490" s="242">
        <f t="shared" si="91"/>
        <v>0</v>
      </c>
      <c r="O490" s="242">
        <f t="shared" si="92"/>
        <v>0</v>
      </c>
      <c r="P490" s="242">
        <f t="shared" si="93"/>
        <v>0</v>
      </c>
      <c r="R490" s="242" t="str">
        <f t="shared" si="94"/>
        <v>Les autres classes d'actifs</v>
      </c>
      <c r="S490" s="242" t="str">
        <f t="shared" si="95"/>
        <v>Les autres banques</v>
      </c>
    </row>
    <row r="491" spans="2:19">
      <c r="B491" s="242">
        <f>'Saisie Patrimoine'!B496</f>
        <v>0</v>
      </c>
      <c r="C491" s="242">
        <f t="shared" si="87"/>
        <v>0</v>
      </c>
      <c r="D491" s="242">
        <f t="shared" si="88"/>
        <v>0</v>
      </c>
      <c r="E491" s="242">
        <f>'Saisie Patrimoine'!C496</f>
        <v>0</v>
      </c>
      <c r="G491" s="242">
        <f>'Saisie Patrimoine'!E496</f>
        <v>0</v>
      </c>
      <c r="H491" s="242">
        <f>'Saisie Patrimoine'!F496</f>
        <v>0</v>
      </c>
      <c r="J491" s="242">
        <f>IF(E491=0,0,INDEX('Liste Classe d''actifs'!$A$8:$A$37,MATCH(E491,'Liste Classe d''actifs'!$B$8:$B$37,0)))</f>
        <v>0</v>
      </c>
      <c r="K491" s="242" t="str">
        <f>IF(A491="","",IF(ISERROR(VLOOKUP(B491,'Liste Banque-Enveloppe'!A:D,2,FALSE)),0,VLOOKUP(B491,'Liste Banque-Enveloppe'!A:D,2,FALSE)))</f>
        <v/>
      </c>
      <c r="L491" s="242" t="str">
        <f t="shared" si="89"/>
        <v>00</v>
      </c>
      <c r="M491" s="242">
        <f t="shared" si="90"/>
        <v>0</v>
      </c>
      <c r="N491" s="242">
        <f t="shared" si="91"/>
        <v>0</v>
      </c>
      <c r="O491" s="242">
        <f t="shared" si="92"/>
        <v>0</v>
      </c>
      <c r="P491" s="242">
        <f t="shared" si="93"/>
        <v>0</v>
      </c>
      <c r="R491" s="242" t="str">
        <f t="shared" si="94"/>
        <v>Les autres classes d'actifs</v>
      </c>
      <c r="S491" s="242" t="str">
        <f t="shared" si="95"/>
        <v>Les autres banques</v>
      </c>
    </row>
    <row r="492" spans="2:19">
      <c r="B492" s="242">
        <f>'Saisie Patrimoine'!B497</f>
        <v>0</v>
      </c>
      <c r="C492" s="242">
        <f t="shared" si="87"/>
        <v>0</v>
      </c>
      <c r="D492" s="242">
        <f t="shared" si="88"/>
        <v>0</v>
      </c>
      <c r="E492" s="242">
        <f>'Saisie Patrimoine'!C497</f>
        <v>0</v>
      </c>
      <c r="G492" s="242">
        <f>'Saisie Patrimoine'!E497</f>
        <v>0</v>
      </c>
      <c r="H492" s="242">
        <f>'Saisie Patrimoine'!F497</f>
        <v>0</v>
      </c>
      <c r="J492" s="242">
        <f>IF(E492=0,0,INDEX('Liste Classe d''actifs'!$A$8:$A$37,MATCH(E492,'Liste Classe d''actifs'!$B$8:$B$37,0)))</f>
        <v>0</v>
      </c>
      <c r="K492" s="242" t="str">
        <f>IF(A492="","",IF(ISERROR(VLOOKUP(B492,'Liste Banque-Enveloppe'!A:D,2,FALSE)),0,VLOOKUP(B492,'Liste Banque-Enveloppe'!A:D,2,FALSE)))</f>
        <v/>
      </c>
      <c r="L492" s="242" t="str">
        <f t="shared" si="89"/>
        <v>00</v>
      </c>
      <c r="M492" s="242">
        <f t="shared" si="90"/>
        <v>0</v>
      </c>
      <c r="N492" s="242">
        <f t="shared" si="91"/>
        <v>0</v>
      </c>
      <c r="O492" s="242">
        <f t="shared" si="92"/>
        <v>0</v>
      </c>
      <c r="P492" s="242">
        <f t="shared" si="93"/>
        <v>0</v>
      </c>
      <c r="R492" s="242" t="str">
        <f t="shared" si="94"/>
        <v>Les autres classes d'actifs</v>
      </c>
      <c r="S492" s="242" t="str">
        <f t="shared" si="95"/>
        <v>Les autres banques</v>
      </c>
    </row>
    <row r="493" spans="2:19">
      <c r="B493" s="242">
        <f>'Saisie Patrimoine'!B498</f>
        <v>0</v>
      </c>
      <c r="C493" s="242">
        <f t="shared" si="87"/>
        <v>0</v>
      </c>
      <c r="D493" s="242">
        <f t="shared" si="88"/>
        <v>0</v>
      </c>
      <c r="E493" s="242">
        <f>'Saisie Patrimoine'!C498</f>
        <v>0</v>
      </c>
      <c r="G493" s="242">
        <f>'Saisie Patrimoine'!E498</f>
        <v>0</v>
      </c>
      <c r="H493" s="242">
        <f>'Saisie Patrimoine'!F498</f>
        <v>0</v>
      </c>
      <c r="J493" s="242">
        <f>IF(E493=0,0,INDEX('Liste Classe d''actifs'!$A$8:$A$37,MATCH(E493,'Liste Classe d''actifs'!$B$8:$B$37,0)))</f>
        <v>0</v>
      </c>
      <c r="K493" s="242" t="str">
        <f>IF(A493="","",IF(ISERROR(VLOOKUP(B493,'Liste Banque-Enveloppe'!A:D,2,FALSE)),0,VLOOKUP(B493,'Liste Banque-Enveloppe'!A:D,2,FALSE)))</f>
        <v/>
      </c>
      <c r="L493" s="242" t="str">
        <f t="shared" si="89"/>
        <v>00</v>
      </c>
      <c r="M493" s="242">
        <f t="shared" si="90"/>
        <v>0</v>
      </c>
      <c r="N493" s="242">
        <f t="shared" si="91"/>
        <v>0</v>
      </c>
      <c r="O493" s="242">
        <f t="shared" si="92"/>
        <v>0</v>
      </c>
      <c r="P493" s="242">
        <f t="shared" si="93"/>
        <v>0</v>
      </c>
      <c r="R493" s="242" t="str">
        <f t="shared" si="94"/>
        <v>Les autres classes d'actifs</v>
      </c>
      <c r="S493" s="242" t="str">
        <f t="shared" si="95"/>
        <v>Les autres banques</v>
      </c>
    </row>
    <row r="494" spans="2:19">
      <c r="B494" s="242">
        <f>'Saisie Patrimoine'!B499</f>
        <v>0</v>
      </c>
      <c r="C494" s="242">
        <f t="shared" si="87"/>
        <v>0</v>
      </c>
      <c r="D494" s="242">
        <f t="shared" si="88"/>
        <v>0</v>
      </c>
      <c r="E494" s="242">
        <f>'Saisie Patrimoine'!C499</f>
        <v>0</v>
      </c>
      <c r="G494" s="242">
        <f>'Saisie Patrimoine'!E499</f>
        <v>0</v>
      </c>
      <c r="H494" s="242">
        <f>'Saisie Patrimoine'!F499</f>
        <v>0</v>
      </c>
      <c r="J494" s="242">
        <f>IF(E494=0,0,INDEX('Liste Classe d''actifs'!$A$8:$A$37,MATCH(E494,'Liste Classe d''actifs'!$B$8:$B$37,0)))</f>
        <v>0</v>
      </c>
      <c r="K494" s="242" t="str">
        <f>IF(A494="","",IF(ISERROR(VLOOKUP(B494,'Liste Banque-Enveloppe'!A:D,2,FALSE)),0,VLOOKUP(B494,'Liste Banque-Enveloppe'!A:D,2,FALSE)))</f>
        <v/>
      </c>
      <c r="L494" s="242" t="str">
        <f t="shared" si="89"/>
        <v>00</v>
      </c>
      <c r="M494" s="242">
        <f t="shared" si="90"/>
        <v>0</v>
      </c>
      <c r="N494" s="242">
        <f t="shared" si="91"/>
        <v>0</v>
      </c>
      <c r="O494" s="242">
        <f t="shared" si="92"/>
        <v>0</v>
      </c>
      <c r="P494" s="242">
        <f t="shared" si="93"/>
        <v>0</v>
      </c>
      <c r="R494" s="242" t="str">
        <f t="shared" si="94"/>
        <v>Les autres classes d'actifs</v>
      </c>
      <c r="S494" s="242" t="str">
        <f t="shared" si="95"/>
        <v>Les autres banques</v>
      </c>
    </row>
    <row r="495" spans="2:19">
      <c r="B495" s="242">
        <f>'Saisie Patrimoine'!B500</f>
        <v>0</v>
      </c>
      <c r="C495" s="242">
        <f t="shared" si="87"/>
        <v>0</v>
      </c>
      <c r="D495" s="242">
        <f t="shared" si="88"/>
        <v>0</v>
      </c>
      <c r="E495" s="242">
        <f>'Saisie Patrimoine'!C500</f>
        <v>0</v>
      </c>
      <c r="G495" s="242">
        <f>'Saisie Patrimoine'!E500</f>
        <v>0</v>
      </c>
      <c r="H495" s="242">
        <f>'Saisie Patrimoine'!F500</f>
        <v>0</v>
      </c>
      <c r="J495" s="242">
        <f>IF(E495=0,0,INDEX('Liste Classe d''actifs'!$A$8:$A$37,MATCH(E495,'Liste Classe d''actifs'!$B$8:$B$37,0)))</f>
        <v>0</v>
      </c>
      <c r="K495" s="242" t="str">
        <f>IF(A495="","",IF(ISERROR(VLOOKUP(B495,'Liste Banque-Enveloppe'!A:D,2,FALSE)),0,VLOOKUP(B495,'Liste Banque-Enveloppe'!A:D,2,FALSE)))</f>
        <v/>
      </c>
      <c r="L495" s="242" t="str">
        <f t="shared" si="89"/>
        <v>00</v>
      </c>
      <c r="M495" s="242">
        <f t="shared" si="90"/>
        <v>0</v>
      </c>
      <c r="N495" s="242">
        <f t="shared" si="91"/>
        <v>0</v>
      </c>
      <c r="O495" s="242">
        <f t="shared" si="92"/>
        <v>0</v>
      </c>
      <c r="P495" s="242">
        <f t="shared" si="93"/>
        <v>0</v>
      </c>
      <c r="R495" s="242" t="str">
        <f t="shared" si="94"/>
        <v>Les autres classes d'actifs</v>
      </c>
      <c r="S495" s="242" t="str">
        <f t="shared" si="95"/>
        <v>Les autres banques</v>
      </c>
    </row>
    <row r="496" spans="2:19">
      <c r="B496" s="242">
        <f>'Saisie Patrimoine'!B501</f>
        <v>0</v>
      </c>
      <c r="C496" s="242">
        <f t="shared" si="87"/>
        <v>0</v>
      </c>
      <c r="D496" s="242">
        <f t="shared" si="88"/>
        <v>0</v>
      </c>
      <c r="E496" s="242">
        <f>'Saisie Patrimoine'!C501</f>
        <v>0</v>
      </c>
      <c r="G496" s="242">
        <f>'Saisie Patrimoine'!E501</f>
        <v>0</v>
      </c>
      <c r="H496" s="242">
        <f>'Saisie Patrimoine'!F501</f>
        <v>0</v>
      </c>
      <c r="J496" s="242">
        <f>IF(E496=0,0,INDEX('Liste Classe d''actifs'!$A$8:$A$37,MATCH(E496,'Liste Classe d''actifs'!$B$8:$B$37,0)))</f>
        <v>0</v>
      </c>
      <c r="K496" s="242" t="str">
        <f>IF(A496="","",IF(ISERROR(VLOOKUP(B496,'Liste Banque-Enveloppe'!A:D,2,FALSE)),0,VLOOKUP(B496,'Liste Banque-Enveloppe'!A:D,2,FALSE)))</f>
        <v/>
      </c>
      <c r="L496" s="242" t="str">
        <f t="shared" si="89"/>
        <v>00</v>
      </c>
      <c r="M496" s="242">
        <f t="shared" si="90"/>
        <v>0</v>
      </c>
      <c r="N496" s="242">
        <f t="shared" si="91"/>
        <v>0</v>
      </c>
      <c r="O496" s="242">
        <f t="shared" si="92"/>
        <v>0</v>
      </c>
      <c r="P496" s="242">
        <f t="shared" si="93"/>
        <v>0</v>
      </c>
      <c r="R496" s="242" t="str">
        <f t="shared" si="94"/>
        <v>Les autres classes d'actifs</v>
      </c>
      <c r="S496" s="242" t="str">
        <f t="shared" si="95"/>
        <v>Les autres banques</v>
      </c>
    </row>
    <row r="497" spans="2:19">
      <c r="B497" s="242">
        <f>'Saisie Patrimoine'!B502</f>
        <v>0</v>
      </c>
      <c r="C497" s="242">
        <f t="shared" si="87"/>
        <v>0</v>
      </c>
      <c r="D497" s="242">
        <f t="shared" si="88"/>
        <v>0</v>
      </c>
      <c r="E497" s="242">
        <f>'Saisie Patrimoine'!C502</f>
        <v>0</v>
      </c>
      <c r="G497" s="242">
        <f>'Saisie Patrimoine'!E502</f>
        <v>0</v>
      </c>
      <c r="H497" s="242">
        <f>'Saisie Patrimoine'!F502</f>
        <v>0</v>
      </c>
      <c r="J497" s="242">
        <f>IF(E497=0,0,INDEX('Liste Classe d''actifs'!$A$8:$A$37,MATCH(E497,'Liste Classe d''actifs'!$B$8:$B$37,0)))</f>
        <v>0</v>
      </c>
      <c r="K497" s="242" t="str">
        <f>IF(A497="","",IF(ISERROR(VLOOKUP(B497,'Liste Banque-Enveloppe'!A:D,2,FALSE)),0,VLOOKUP(B497,'Liste Banque-Enveloppe'!A:D,2,FALSE)))</f>
        <v/>
      </c>
      <c r="L497" s="242" t="str">
        <f t="shared" si="89"/>
        <v>00</v>
      </c>
      <c r="M497" s="242">
        <f t="shared" si="90"/>
        <v>0</v>
      </c>
      <c r="N497" s="242">
        <f t="shared" si="91"/>
        <v>0</v>
      </c>
      <c r="O497" s="242">
        <f t="shared" si="92"/>
        <v>0</v>
      </c>
      <c r="P497" s="242">
        <f t="shared" si="93"/>
        <v>0</v>
      </c>
      <c r="R497" s="242" t="str">
        <f t="shared" si="94"/>
        <v>Les autres classes d'actifs</v>
      </c>
      <c r="S497" s="242" t="str">
        <f t="shared" si="95"/>
        <v>Les autres banques</v>
      </c>
    </row>
    <row r="498" spans="2:19">
      <c r="B498" s="242">
        <f>'Saisie Patrimoine'!B503</f>
        <v>0</v>
      </c>
      <c r="C498" s="242">
        <f t="shared" si="87"/>
        <v>0</v>
      </c>
      <c r="D498" s="242">
        <f t="shared" si="88"/>
        <v>0</v>
      </c>
      <c r="E498" s="242">
        <f>'Saisie Patrimoine'!C503</f>
        <v>0</v>
      </c>
      <c r="G498" s="242">
        <f>'Saisie Patrimoine'!E503</f>
        <v>0</v>
      </c>
      <c r="H498" s="242">
        <f>'Saisie Patrimoine'!F503</f>
        <v>0</v>
      </c>
      <c r="J498" s="242">
        <f>IF(E498=0,0,INDEX('Liste Classe d''actifs'!$A$8:$A$37,MATCH(E498,'Liste Classe d''actifs'!$B$8:$B$37,0)))</f>
        <v>0</v>
      </c>
      <c r="K498" s="242" t="str">
        <f>IF(A498="","",IF(ISERROR(VLOOKUP(B498,'Liste Banque-Enveloppe'!A:D,2,FALSE)),0,VLOOKUP(B498,'Liste Banque-Enveloppe'!A:D,2,FALSE)))</f>
        <v/>
      </c>
      <c r="L498" s="242" t="str">
        <f t="shared" si="89"/>
        <v>00</v>
      </c>
      <c r="M498" s="242">
        <f t="shared" si="90"/>
        <v>0</v>
      </c>
      <c r="N498" s="242">
        <f t="shared" si="91"/>
        <v>0</v>
      </c>
      <c r="O498" s="242">
        <f t="shared" si="92"/>
        <v>0</v>
      </c>
      <c r="P498" s="242">
        <f t="shared" si="93"/>
        <v>0</v>
      </c>
      <c r="R498" s="242" t="str">
        <f t="shared" si="94"/>
        <v>Les autres classes d'actifs</v>
      </c>
      <c r="S498" s="242" t="str">
        <f t="shared" si="95"/>
        <v>Les autres banques</v>
      </c>
    </row>
    <row r="499" spans="2:19">
      <c r="B499" s="242">
        <f>'Saisie Patrimoine'!B504</f>
        <v>0</v>
      </c>
      <c r="C499" s="242">
        <f t="shared" si="87"/>
        <v>0</v>
      </c>
      <c r="D499" s="242">
        <f t="shared" si="88"/>
        <v>0</v>
      </c>
      <c r="E499" s="242">
        <f>'Saisie Patrimoine'!C504</f>
        <v>0</v>
      </c>
      <c r="G499" s="242">
        <f>'Saisie Patrimoine'!E504</f>
        <v>0</v>
      </c>
      <c r="H499" s="242">
        <f>'Saisie Patrimoine'!F504</f>
        <v>0</v>
      </c>
      <c r="J499" s="242">
        <f>IF(E499=0,0,INDEX('Liste Classe d''actifs'!$A$8:$A$37,MATCH(E499,'Liste Classe d''actifs'!$B$8:$B$37,0)))</f>
        <v>0</v>
      </c>
      <c r="K499" s="242" t="str">
        <f>IF(A499="","",IF(ISERROR(VLOOKUP(B499,'Liste Banque-Enveloppe'!A:D,2,FALSE)),0,VLOOKUP(B499,'Liste Banque-Enveloppe'!A:D,2,FALSE)))</f>
        <v/>
      </c>
      <c r="L499" s="242" t="str">
        <f t="shared" si="89"/>
        <v>00</v>
      </c>
      <c r="M499" s="242">
        <f t="shared" si="90"/>
        <v>0</v>
      </c>
      <c r="N499" s="242">
        <f t="shared" si="91"/>
        <v>0</v>
      </c>
      <c r="O499" s="242">
        <f t="shared" si="92"/>
        <v>0</v>
      </c>
      <c r="P499" s="242">
        <f t="shared" si="93"/>
        <v>0</v>
      </c>
      <c r="R499" s="242" t="str">
        <f t="shared" si="94"/>
        <v>Les autres classes d'actifs</v>
      </c>
      <c r="S499" s="242" t="str">
        <f t="shared" si="95"/>
        <v>Les autres banques</v>
      </c>
    </row>
    <row r="500" spans="2:19">
      <c r="B500" s="242">
        <f>'Saisie Patrimoine'!B505</f>
        <v>0</v>
      </c>
      <c r="C500" s="242">
        <f t="shared" si="87"/>
        <v>0</v>
      </c>
      <c r="D500" s="242">
        <f t="shared" si="88"/>
        <v>0</v>
      </c>
      <c r="E500" s="242">
        <f>'Saisie Patrimoine'!C505</f>
        <v>0</v>
      </c>
      <c r="G500" s="242">
        <f>'Saisie Patrimoine'!E505</f>
        <v>0</v>
      </c>
      <c r="H500" s="242">
        <f>'Saisie Patrimoine'!F505</f>
        <v>0</v>
      </c>
      <c r="J500" s="242">
        <f>IF(E500=0,0,INDEX('Liste Classe d''actifs'!$A$8:$A$37,MATCH(E500,'Liste Classe d''actifs'!$B$8:$B$37,0)))</f>
        <v>0</v>
      </c>
      <c r="K500" s="242" t="str">
        <f>IF(A500="","",IF(ISERROR(VLOOKUP(B500,'Liste Banque-Enveloppe'!A:D,2,FALSE)),0,VLOOKUP(B500,'Liste Banque-Enveloppe'!A:D,2,FALSE)))</f>
        <v/>
      </c>
      <c r="L500" s="242" t="str">
        <f t="shared" si="89"/>
        <v>00</v>
      </c>
      <c r="M500" s="242">
        <f t="shared" si="90"/>
        <v>0</v>
      </c>
      <c r="N500" s="242">
        <f t="shared" si="91"/>
        <v>0</v>
      </c>
      <c r="O500" s="242">
        <f t="shared" si="92"/>
        <v>0</v>
      </c>
      <c r="P500" s="242">
        <f t="shared" si="93"/>
        <v>0</v>
      </c>
      <c r="R500" s="242" t="str">
        <f t="shared" si="94"/>
        <v>Les autres classes d'actifs</v>
      </c>
      <c r="S500" s="242" t="str">
        <f t="shared" si="95"/>
        <v>Les autres banques</v>
      </c>
    </row>
    <row r="501" spans="2:19">
      <c r="B501" s="242">
        <f>'Saisie Patrimoine'!B506</f>
        <v>0</v>
      </c>
      <c r="C501" s="242">
        <f t="shared" si="87"/>
        <v>0</v>
      </c>
      <c r="D501" s="242">
        <f t="shared" si="88"/>
        <v>0</v>
      </c>
      <c r="E501" s="242">
        <f>'Saisie Patrimoine'!C506</f>
        <v>0</v>
      </c>
      <c r="G501" s="242">
        <f>'Saisie Patrimoine'!E506</f>
        <v>0</v>
      </c>
      <c r="H501" s="242">
        <f>'Saisie Patrimoine'!F506</f>
        <v>0</v>
      </c>
      <c r="J501" s="242">
        <f>IF(E501=0,0,INDEX('Liste Classe d''actifs'!$A$8:$A$37,MATCH(E501,'Liste Classe d''actifs'!$B$8:$B$37,0)))</f>
        <v>0</v>
      </c>
      <c r="K501" s="242" t="str">
        <f>IF(A501="","",IF(ISERROR(VLOOKUP(B501,'Liste Banque-Enveloppe'!A:D,2,FALSE)),0,VLOOKUP(B501,'Liste Banque-Enveloppe'!A:D,2,FALSE)))</f>
        <v/>
      </c>
      <c r="L501" s="242" t="str">
        <f t="shared" si="89"/>
        <v>00</v>
      </c>
      <c r="M501" s="242">
        <f t="shared" si="90"/>
        <v>0</v>
      </c>
      <c r="N501" s="242">
        <f t="shared" si="91"/>
        <v>0</v>
      </c>
      <c r="O501" s="242">
        <f t="shared" si="92"/>
        <v>0</v>
      </c>
      <c r="P501" s="242">
        <f t="shared" si="93"/>
        <v>0</v>
      </c>
      <c r="R501" s="242" t="str">
        <f t="shared" si="94"/>
        <v>Les autres classes d'actifs</v>
      </c>
      <c r="S501" s="242" t="str">
        <f t="shared" si="95"/>
        <v>Les autres banques</v>
      </c>
    </row>
  </sheetData>
  <sheetProtection algorithmName="SHA-512" hashValue="VY5mzEGr1kG1jtShmM8+Z3bB6RhFB9IkEHPdl1+TVvItghvs7PQPmR9RX5bDNn3KEguDqfEOVCUr+cnmxdSu4w==" saltValue="AyzV47n2fdxWlD3klZGagg==" spinCount="100000" sheet="1" objects="1" scenarios="1" selectLockedCells="1" selectUnlockedCells="1"/>
  <phoneticPr fontId="2"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1">
    <tabColor theme="0" tint="-0.249977111117893"/>
  </sheetPr>
  <dimension ref="D1:DA1001"/>
  <sheetViews>
    <sheetView zoomScale="85" zoomScaleNormal="85" workbookViewId="0">
      <selection sqref="A1:XFD1048576"/>
    </sheetView>
  </sheetViews>
  <sheetFormatPr baseColWidth="10" defaultColWidth="11.5" defaultRowHeight="16"/>
  <cols>
    <col min="1" max="3" width="20.5" style="242" customWidth="1"/>
    <col min="4" max="4" width="25" style="240" customWidth="1"/>
    <col min="5" max="5" width="14.1640625" style="241" customWidth="1"/>
    <col min="6" max="6" width="15" style="241" customWidth="1"/>
    <col min="7" max="12" width="11.5" style="242"/>
    <col min="13" max="13" width="11.5" style="241"/>
    <col min="14" max="14" width="11.6640625" style="241" bestFit="1" customWidth="1"/>
    <col min="15" max="15" width="12.6640625" style="242" customWidth="1"/>
    <col min="16" max="17" width="11.5" style="242"/>
    <col min="18" max="18" width="11.6640625" style="242" bestFit="1" customWidth="1"/>
    <col min="19" max="19" width="11.6640625" style="243" customWidth="1"/>
    <col min="20" max="21" width="11.6640625" style="244" customWidth="1"/>
    <col min="22" max="22" width="11.5" style="242"/>
    <col min="23" max="24" width="18.6640625" style="242" customWidth="1"/>
    <col min="25" max="25" width="12.6640625" style="243" customWidth="1"/>
    <col min="26" max="26" width="11.5" style="242"/>
    <col min="27" max="27" width="11.6640625" style="242" bestFit="1" customWidth="1"/>
    <col min="28" max="28" width="12.6640625" style="242" customWidth="1"/>
    <col min="29" max="29" width="11.5" style="242"/>
    <col min="30" max="30" width="15.1640625" style="242" customWidth="1"/>
    <col min="31" max="31" width="13.33203125" style="242" customWidth="1"/>
    <col min="32" max="32" width="11.5" style="242"/>
    <col min="33" max="33" width="11.6640625" style="242" bestFit="1" customWidth="1"/>
    <col min="34" max="34" width="12.6640625" style="242" customWidth="1"/>
    <col min="35" max="35" width="11.5" style="242"/>
    <col min="36" max="36" width="11.6640625" style="242" customWidth="1"/>
    <col min="37" max="37" width="13.5" style="242" customWidth="1"/>
    <col min="38" max="38" width="11.5" style="242"/>
    <col min="39" max="39" width="11.6640625" style="242" bestFit="1" customWidth="1"/>
    <col min="40" max="40" width="12.6640625" style="242" customWidth="1"/>
    <col min="41" max="41" width="14.6640625" style="249" customWidth="1"/>
    <col min="42" max="43" width="11.5" style="242"/>
    <col min="44" max="44" width="11.6640625" style="242" bestFit="1" customWidth="1"/>
    <col min="45" max="50" width="14.6640625" style="242" customWidth="1"/>
    <col min="51" max="51" width="11.33203125" style="242" customWidth="1"/>
    <col min="52" max="52" width="12.6640625" style="242" customWidth="1"/>
    <col min="53" max="54" width="11.5" style="242"/>
    <col min="55" max="55" width="14.6640625" style="242" customWidth="1"/>
    <col min="56" max="56" width="11.6640625" style="243" customWidth="1"/>
    <col min="57" max="58" width="11.6640625" style="244" customWidth="1"/>
    <col min="59" max="59" width="11.6640625" style="242" customWidth="1"/>
    <col min="60" max="61" width="11.6640625" style="242" bestFit="1" customWidth="1"/>
    <col min="62" max="62" width="12.1640625" style="243" customWidth="1"/>
    <col min="63" max="63" width="11.5" style="242"/>
    <col min="64" max="64" width="11.6640625" style="242" bestFit="1" customWidth="1"/>
    <col min="65" max="65" width="16.33203125" style="242" bestFit="1" customWidth="1"/>
    <col min="66" max="66" width="11.5" style="242"/>
    <col min="67" max="67" width="15.1640625" style="242" customWidth="1"/>
    <col min="68" max="68" width="11.6640625" style="245" customWidth="1"/>
    <col min="69" max="69" width="11.5" style="242"/>
    <col min="70" max="70" width="11.6640625" style="242" bestFit="1" customWidth="1"/>
    <col min="71" max="71" width="11.6640625" style="245" customWidth="1"/>
    <col min="72" max="72" width="11.5" style="242"/>
    <col min="73" max="73" width="11.6640625" style="242" bestFit="1" customWidth="1"/>
    <col min="74" max="74" width="11.6640625" style="245" customWidth="1"/>
    <col min="75" max="75" width="11.5" style="242"/>
    <col min="76" max="76" width="11.6640625" style="242" bestFit="1" customWidth="1"/>
    <col min="77" max="77" width="11.6640625" style="245" customWidth="1"/>
    <col min="78" max="81" width="11.5" style="242"/>
    <col min="82" max="83" width="11.6640625" style="245" customWidth="1"/>
    <col min="84" max="85" width="11.6640625" style="242" customWidth="1"/>
    <col min="86" max="87" width="11.5" style="242"/>
    <col min="88" max="88" width="15.1640625" style="242" customWidth="1"/>
    <col min="89" max="89" width="11.5" style="242"/>
    <col min="90" max="93" width="11.6640625" style="242" customWidth="1"/>
    <col min="94" max="94" width="11.5" style="242"/>
    <col min="95" max="97" width="11.6640625" style="242" bestFit="1" customWidth="1"/>
    <col min="98" max="98" width="11.5" style="242"/>
    <col min="99" max="99" width="11.5" style="248"/>
    <col min="100" max="16384" width="11.5" style="242"/>
  </cols>
  <sheetData>
    <row r="1" spans="13:105">
      <c r="M1" s="242"/>
      <c r="X1" s="245"/>
      <c r="AO1" s="246" t="s">
        <v>12</v>
      </c>
      <c r="AP1" s="242" t="s">
        <v>83</v>
      </c>
      <c r="AQ1" s="242" t="s">
        <v>30</v>
      </c>
      <c r="AR1" s="242" t="s">
        <v>63</v>
      </c>
      <c r="AS1" s="242" t="s">
        <v>74</v>
      </c>
      <c r="AT1" s="242" t="s">
        <v>7</v>
      </c>
      <c r="AU1" s="242" t="s">
        <v>49</v>
      </c>
      <c r="AV1" s="242" t="s">
        <v>14</v>
      </c>
      <c r="AW1" s="242" t="s">
        <v>50</v>
      </c>
      <c r="AX1" s="242" t="s">
        <v>71</v>
      </c>
      <c r="AZ1" s="247">
        <f ca="1">IF(MAX('Saisie Patrimoine'!A:A)=0,TODAY(),MAX('Saisie Patrimoine'!A:A))</f>
        <v>46153</v>
      </c>
      <c r="BB1" s="242" t="s">
        <v>12</v>
      </c>
      <c r="BC1" s="242" t="s">
        <v>240</v>
      </c>
      <c r="BD1" s="243" t="s">
        <v>72</v>
      </c>
      <c r="BE1" s="244" t="s">
        <v>45</v>
      </c>
      <c r="BF1" s="244" t="s">
        <v>46</v>
      </c>
      <c r="BH1" s="242" t="s">
        <v>33</v>
      </c>
      <c r="BI1" s="245" t="s">
        <v>240</v>
      </c>
      <c r="BJ1" s="243" t="s">
        <v>72</v>
      </c>
      <c r="BL1" s="242" t="s">
        <v>74</v>
      </c>
      <c r="BM1" s="242" t="s">
        <v>240</v>
      </c>
      <c r="BO1" s="242" t="s">
        <v>7</v>
      </c>
      <c r="BP1" s="245" t="s">
        <v>240</v>
      </c>
      <c r="BR1" s="242" t="s">
        <v>49</v>
      </c>
      <c r="BS1" s="245" t="s">
        <v>240</v>
      </c>
      <c r="BU1" s="242" t="s">
        <v>14</v>
      </c>
      <c r="BV1" s="245" t="s">
        <v>240</v>
      </c>
      <c r="BX1" s="242" t="s">
        <v>50</v>
      </c>
      <c r="BY1" s="245" t="s">
        <v>240</v>
      </c>
      <c r="CL1" s="245"/>
      <c r="CM1" s="245"/>
      <c r="CV1" s="242" t="s">
        <v>95</v>
      </c>
      <c r="CW1" s="242" t="s">
        <v>94</v>
      </c>
      <c r="CX1" s="242" t="s">
        <v>84</v>
      </c>
      <c r="CY1" s="242" t="s">
        <v>93</v>
      </c>
      <c r="CZ1" s="242" t="s">
        <v>106</v>
      </c>
      <c r="DA1" s="242" t="s">
        <v>96</v>
      </c>
    </row>
    <row r="2" spans="13:105">
      <c r="X2" s="245"/>
      <c r="AB2" s="241"/>
      <c r="AE2" s="241"/>
      <c r="AF2" s="241"/>
      <c r="AG2" s="241"/>
      <c r="AH2" s="241"/>
      <c r="AI2" s="241"/>
      <c r="AJ2" s="241"/>
      <c r="AK2" s="241"/>
      <c r="AL2" s="241"/>
      <c r="AM2" s="241"/>
      <c r="AN2" s="241"/>
      <c r="AO2" s="249" t="str">
        <f>IF('Liste Classe d''actifs'!B8="","",'Liste Classe d''actifs'!B8)</f>
        <v>Cash en banque</v>
      </c>
      <c r="AP2" s="242" t="str">
        <f>IF(AO2="","",INDEX('Liste Classe d''actifs'!$A$8:$A$37,MATCH(AO2,'Liste Classe d''actifs'!$B$8:$B$37,0)))</f>
        <v>Liquidités</v>
      </c>
      <c r="AQ2" s="242" t="str">
        <f>AO2&amp;AP2</f>
        <v>Cash en banqueLiquidités</v>
      </c>
      <c r="AR2" s="242">
        <f>IF(AO2="","",IF(SUMIFS('Saisie Patrimoine'!E:E,'Saisie Patrimoine'!C:C,AO2)=0,0,SUMIFS('Saisie Patrimoine'!E:E,'Saisie Patrimoine'!C:C,AO2)))</f>
        <v>10550</v>
      </c>
      <c r="AS2" s="242" t="str">
        <f>IF(AO2="","",VLOOKUP(AO2,'Liste Classe d''actifs'!B:D,2,FALSE))</f>
        <v>Défensif</v>
      </c>
      <c r="AT2" s="242" t="str">
        <f>IF(AO2="","",VLOOKUP(AO2,'Liste Classe d''actifs'!B:E,3,FALSE))</f>
        <v>Faible</v>
      </c>
      <c r="AU2" s="242" t="str">
        <f>IF(AO2="","",VLOOKUP(AO2,'Liste Classe d''actifs'!B:F,4,FALSE))</f>
        <v>Passive</v>
      </c>
      <c r="AV2" s="242" t="str">
        <f>IF(AO2="","",VLOOKUP(AO2,'Liste Classe d''actifs'!B:G,5,FALSE))</f>
        <v>Liquide</v>
      </c>
      <c r="AW2" s="241" t="str">
        <f>IF(AO2="","",VLOOKUP(AO2,'Liste Classe d''actifs'!B:G,6,FALSE))</f>
        <v>Court terme</v>
      </c>
      <c r="AX2" s="250">
        <f>IF(AND($O$10="Toutes",$O$11="Toutes"),AR2,IF(AND($O$10="Toutes",$O$11&lt;&gt;"Toutes"),IF(AO2=$O$11,AR2,0),IF(AND($O$10&lt;&gt;"Toutes",$O$11="Toutes"),IF(AP2=$O$10,AR2,0),IF(AQ2=$O$11&amp;$O$10,AR2,0))))</f>
        <v>0</v>
      </c>
      <c r="BB2" s="242" t="str">
        <f>IF('Liste Classe d''actifs'!B8="","",'Liste Classe d''actifs'!B8)</f>
        <v>Cash en banque</v>
      </c>
      <c r="BC2" s="242">
        <f>IF(BB2="",#N/A,IF(ISERROR(VLOOKUP(BB2,AO:AO,1,FALSE)),#N/A,IF(SUMIF(AO:AO,BB2,AR:AR)=0,#N/A,SUMIF(AO:AO,BB2,AR:AR))))</f>
        <v>10550</v>
      </c>
      <c r="BD2" s="243" t="e">
        <f>IF(BB2="",#N/A,IF(ISERROR(VLOOKUP(BB2,AO:AO,1,FALSE)),#N/A,IF(SUMIF(AO:AO,BB2,AX:AX)=0,#N/A,SUMIF(AO:AO,BB2,AX:AX))))</f>
        <v>#N/A</v>
      </c>
      <c r="BE2" s="244">
        <f>IF(ISERROR(BC2),"",BC2/SUM(AR:AR)*VLOOKUP(BB2,'Liste Classe d''actifs'!$B$8:$I$36,7,FALSE))</f>
        <v>0</v>
      </c>
      <c r="BF2" s="244">
        <f>IF(ISERROR(BC2),"",BC2/SUM(AR:AR)*VLOOKUP(BB2,'Liste Classe d''actifs'!$B$8:$I$36,8,FALSE))</f>
        <v>-1.7393454785260901E-3</v>
      </c>
      <c r="BH2" s="242" t="s">
        <v>95</v>
      </c>
      <c r="BI2" s="242">
        <f>IF(BH2="",#N/A,IF(ISERROR(VLOOKUP(BH2,AP:AP,1,FALSE)),#N/A,IF(SUMIF(AP:AP,BH2,AR:AR)=0,#N/A,SUMIF(AP:AP,BH2,AR:AR))))</f>
        <v>23900</v>
      </c>
      <c r="BL2" s="242" t="s">
        <v>76</v>
      </c>
      <c r="BM2" s="241">
        <f>IF(BL2="",#N/A,IF(ISERROR(VLOOKUP(BL2,AS:AS,1,FALSE)),#N/A,IF(SUMIF(AS:AS,BL2,AR:AR)=0,#N/A,SUMIF(AS:AS,BL2,AR:AR))))</f>
        <v>34100</v>
      </c>
      <c r="BO2" s="242" t="s">
        <v>15</v>
      </c>
      <c r="BP2" s="245">
        <f>IF(BO2="",#N/A,IF(ISERROR(VLOOKUP(BO2,AT:AT,1,FALSE)),#N/A,IF(SUMIF(AT:AT,BO2,AR:AR)=0,#N/A,SUMIF(AT:AT,BO2,AR:AR))))</f>
        <v>11010</v>
      </c>
      <c r="BR2" s="241" t="s">
        <v>53</v>
      </c>
      <c r="BS2" s="245">
        <f>IF(BR2="",#N/A,IF(ISERROR(VLOOKUP(BR2,AU:AU,1,FALSE)),#N/A,IF(SUMIF(AU:AU,BR2,AR:AR)=0,#N/A,SUMIF(AU:AU,BR2,AR:AR))))</f>
        <v>28800</v>
      </c>
      <c r="BU2" s="241" t="s">
        <v>57</v>
      </c>
      <c r="BV2" s="245">
        <f>IF(BU2="",#N/A,IF(ISERROR(VLOOKUP(BU2,AV:AV,1,FALSE)),#N/A,IF(SUMIF(AV:AV,BU2,AR:AR)=0,#N/A,SUMIF(AV:AV,BU2,AR:AR))))</f>
        <v>34910</v>
      </c>
      <c r="BX2" s="241" t="s">
        <v>55</v>
      </c>
      <c r="BY2" s="245">
        <f>IF(BX2="",#N/A,IF(ISERROR(VLOOKUP(BX2,AW:AW,1,FALSE)),#N/A,IF(SUMIF(AW:AW,BX2,AR:AR)=0,#N/A,SUMIF(AW:AW,BX2,AR:AR))))</f>
        <v>23900</v>
      </c>
      <c r="CF2" s="245"/>
      <c r="CR2" s="251"/>
      <c r="CS2" s="251"/>
      <c r="CU2" s="252"/>
      <c r="CV2" s="242" t="str" cm="1">
        <f t="array" ref="CV2">IFERROR(INDEX('Liste Classe d''actifs'!$B$8:$B$37,_xlfn.AGGREGATE(15,6,(ROW('Liste Classe d''actifs'!$B$8:$B$37)-ROW('Liste Classe d''actifs'!$B$7))/('Liste Classe d''actifs'!A$8:A$37=$CV$1),ROW('Liste Classe d''actifs'!A1))),"")</f>
        <v>Cash en banque</v>
      </c>
      <c r="CW2" s="242" t="str" cm="1">
        <f t="array" ref="CW2">IFERROR(INDEX('Liste Classe d''actifs'!$B$8:$B$37,_xlfn.AGGREGATE(15,6,(ROW('Liste Classe d''actifs'!$B$8:$B$37)-ROW('Liste Classe d''actifs'!$B$7))/('Liste Classe d''actifs'!A$8:A$37=$CW$1),ROW('Liste Classe d''actifs'!A1))),"")</f>
        <v>ETF Obligations</v>
      </c>
      <c r="CX2" s="242" t="str" cm="1">
        <f t="array" ref="CX2">IFERROR(INDEX('Liste Classe d''actifs'!$B$8:$B$37,_xlfn.AGGREGATE(15,6,(ROW('Liste Classe d''actifs'!$B$8:$B$37)-ROW('Liste Classe d''actifs'!$B$7))/('Liste Classe d''actifs'!A$8:A$37=$CX$1),ROW('Liste Classe d''actifs'!A1))),"")</f>
        <v>Immo physique</v>
      </c>
      <c r="CY2" s="242" t="str" cm="1">
        <f t="array" ref="CY2">IFERROR(INDEX('Liste Classe d''actifs'!$B$8:$B$37,_xlfn.AGGREGATE(15,6,(ROW('Liste Classe d''actifs'!$B$8:$B$37)-ROW('Liste Classe d''actifs'!$B$7))/('Liste Classe d''actifs'!A$8:A$37=$CY$1),ROW('Liste Classe d''actifs'!A1))),"")</f>
        <v>Stock Picking</v>
      </c>
      <c r="CZ2" s="242" t="str" cm="1">
        <f t="array" ref="CZ2">IFERROR(INDEX('Liste Classe d''actifs'!$B$8:$B$37,_xlfn.AGGREGATE(15,6,(ROW('Liste Classe d''actifs'!$B$8:$B$37)-ROW('Liste Classe d''actifs'!$B$7))/('Liste Classe d''actifs'!A$8:A$37=$CZ$1),ROW('Liste Classe d''actifs'!A1))),"")</f>
        <v>Cryptos</v>
      </c>
      <c r="DA2" s="242" t="str" cm="1">
        <f t="array" ref="DA2">IFERROR(INDEX('Liste Classe d''actifs'!$B$8:$B$37,_xlfn.AGGREGATE(15,6,(ROW('Liste Classe d''actifs'!$B$8:$B$37)-ROW('Liste Classe d''actifs'!$B$7))/('Liste Classe d''actifs'!A$8:A$37=$DA$1),ROW('Liste Classe d''actifs'!A1))),"")</f>
        <v>Capital Société privée</v>
      </c>
    </row>
    <row r="3" spans="13:105">
      <c r="X3" s="245"/>
      <c r="AB3" s="241"/>
      <c r="AE3" s="241"/>
      <c r="AF3" s="241"/>
      <c r="AH3" s="241"/>
      <c r="AI3" s="241"/>
      <c r="AJ3" s="241"/>
      <c r="AK3" s="241"/>
      <c r="AL3" s="241"/>
      <c r="AM3" s="241"/>
      <c r="AN3" s="241"/>
      <c r="AO3" s="249" t="str">
        <f>IF('Liste Classe d''actifs'!B9="","",'Liste Classe d''actifs'!B9)</f>
        <v>Epargne</v>
      </c>
      <c r="AP3" s="242" t="str">
        <f>IF(AO3="","",INDEX('Liste Classe d''actifs'!$A$8:$A$37,MATCH(AO3,'Liste Classe d''actifs'!$B$8:$B$37,0)))</f>
        <v>Liquidités</v>
      </c>
      <c r="AQ3" s="242" t="str">
        <f t="shared" ref="AQ3:AQ31" si="0">AO3&amp;AP3</f>
        <v>EpargneLiquidités</v>
      </c>
      <c r="AR3" s="242">
        <f>IF(AO3="","",IF(SUMIFS('Saisie Patrimoine'!E:E,'Saisie Patrimoine'!C:C,AO3)=0,0,SUMIFS('Saisie Patrimoine'!E:E,'Saisie Patrimoine'!C:C,AO3)))</f>
        <v>13350</v>
      </c>
      <c r="AS3" s="242" t="str">
        <f>IF(AO3="","",VLOOKUP(AO3,'Liste Classe d''actifs'!B:D,2,FALSE))</f>
        <v>Défensif</v>
      </c>
      <c r="AT3" s="242" t="str">
        <f>IF(AO3="","",VLOOKUP(AO3,'Liste Classe d''actifs'!B:E,3,FALSE))</f>
        <v>Faible</v>
      </c>
      <c r="AU3" s="242" t="str">
        <f>IF(AO3="","",VLOOKUP(AO3,'Liste Classe d''actifs'!B:F,4,FALSE))</f>
        <v>Passive</v>
      </c>
      <c r="AV3" s="242" t="str">
        <f>IF(AO3="","",VLOOKUP(AO3,'Liste Classe d''actifs'!B:G,5,FALSE))</f>
        <v>Liquide</v>
      </c>
      <c r="AW3" s="241" t="str">
        <f>IF(AO3="","",VLOOKUP(AO3,'Liste Classe d''actifs'!B:G,6,FALSE))</f>
        <v>Court terme</v>
      </c>
      <c r="AX3" s="250">
        <f t="shared" ref="AX3:AX31" si="1">IF(AND($O$10="Toutes",$O$11="Toutes"),AR3,IF(AND($O$10="Toutes",$O$11&lt;&gt;"Toutes"),IF(AO3=$O$11,AR3,0),IF(AND($O$10&lt;&gt;"Toutes",$O$11="Toutes"),IF(AP3=$O$10,AR3,0),IF(AQ3=$O$11&amp;$O$10,AR3,0))))</f>
        <v>0</v>
      </c>
      <c r="AZ3" s="242" t="s">
        <v>47</v>
      </c>
      <c r="BB3" s="242" t="str">
        <f>IF('Liste Classe d''actifs'!B9="","",'Liste Classe d''actifs'!B9)</f>
        <v>Epargne</v>
      </c>
      <c r="BC3" s="242">
        <f t="shared" ref="BC3:BC31" si="2">IF(BB3="",#N/A,IF(ISERROR(VLOOKUP(BB3,AO:AO,1,FALSE)),#N/A,IF(SUMIF(AO:AO,BB3,AR:AR)=0,#N/A,SUMIF(AO:AO,BB3,AR:AR))))</f>
        <v>13350</v>
      </c>
      <c r="BD3" s="243" t="e">
        <f t="shared" ref="BD3:BD31" si="3">IF(BB3="",#N/A,IF(ISERROR(VLOOKUP(BB3,AO:AO,1,FALSE)),#N/A,IF(SUMIF(AO:AO,BB3,AX:AX)=0,#N/A,SUMIF(AO:AO,BB3,AX:AX))))</f>
        <v>#N/A</v>
      </c>
      <c r="BE3" s="244">
        <f>IF(ISERROR(BC3),"",BC3/SUM(AR:AR)*VLOOKUP(BB3,'Liste Classe d''actifs'!$B$8:$I$36,7,FALSE))</f>
        <v>3.3014590717995217E-3</v>
      </c>
      <c r="BF3" s="244">
        <f>IF(ISERROR(BC3),"",BC3/SUM(AR:AR)*VLOOKUP(BB3,'Liste Classe d''actifs'!$B$8:$I$36,8,FALSE))</f>
        <v>1.1004863572665071E-3</v>
      </c>
      <c r="BH3" s="242" t="s">
        <v>94</v>
      </c>
      <c r="BI3" s="242">
        <f t="shared" ref="BI3:BI8" si="4">IF(BH3="",#N/A,IF(ISERROR(VLOOKUP(BH3,AP:AP,1,FALSE)),#N/A,IF(SUMIF(AP:AP,BH3,AR:AR)=0,#N/A,SUMIF(AP:AP,BH3,AR:AR))))</f>
        <v>9100</v>
      </c>
      <c r="BL3" s="242" t="s">
        <v>92</v>
      </c>
      <c r="BM3" s="241">
        <f t="shared" ref="BM3:BM5" si="5">IF(BL3="",#N/A,IF(ISERROR(VLOOKUP(BL3,AS:AS,1,FALSE)),#N/A,IF(SUMIF(AS:AS,BL3,AR:AR)=0,#N/A,SUMIF(AS:AS,BL3,AR:AR))))</f>
        <v>33500</v>
      </c>
      <c r="BO3" s="242" t="s">
        <v>8</v>
      </c>
      <c r="BP3" s="245">
        <f t="shared" ref="BP3:BP6" si="6">IF(BO3="",#N/A,IF(ISERROR(VLOOKUP(BO3,AT:AT,1,FALSE)),#N/A,IF(SUMIF(AT:AT,BO3,AR:AR)=0,#N/A,SUMIF(AT:AT,BO3,AR:AR))))</f>
        <v>33600</v>
      </c>
      <c r="BR3" s="242" t="s">
        <v>51</v>
      </c>
      <c r="BS3" s="245">
        <f t="shared" ref="BS3:BS5" si="7">IF(BR3="",#N/A,IF(ISERROR(VLOOKUP(BR3,AU:AU,1,FALSE)),#N/A,IF(SUMIF(AU:AU,BR3,AR:AR)=0,#N/A,SUMIF(AU:AU,BR3,AR:AR))))</f>
        <v>12810</v>
      </c>
      <c r="BU3" s="241" t="s">
        <v>60</v>
      </c>
      <c r="BV3" s="245">
        <f t="shared" ref="BV3:BV5" si="8">IF(BU3="",#N/A,IF(ISERROR(VLOOKUP(BU3,AV:AV,1,FALSE)),#N/A,IF(SUMIF(AV:AV,BU3,AR:AR)=0,#N/A,SUMIF(AV:AV,BU3,AR:AR))))</f>
        <v>52900</v>
      </c>
      <c r="BX3" s="241" t="s">
        <v>56</v>
      </c>
      <c r="BY3" s="245">
        <f t="shared" ref="BY3:BY5" si="9">IF(BX3="",#N/A,IF(ISERROR(VLOOKUP(BX3,AW:AW,1,FALSE)),#N/A,IF(SUMIF(AW:AW,BX3,AR:AR)=0,#N/A,SUMIF(AW:AW,BX3,AR:AR))))</f>
        <v>11010</v>
      </c>
      <c r="CF3" s="245"/>
      <c r="CR3" s="251"/>
      <c r="CS3" s="251"/>
      <c r="CV3" s="242" t="str" cm="1">
        <f t="array" ref="CV3">IFERROR(INDEX('Liste Classe d''actifs'!$B$8:$B$37,_xlfn.AGGREGATE(15,6,(ROW('Liste Classe d''actifs'!$B$8:$B$37)-ROW('Liste Classe d''actifs'!$B$7))/('Liste Classe d''actifs'!A$8:A$37=$CV$1),ROW('Liste Classe d''actifs'!A2))),"")</f>
        <v>Epargne</v>
      </c>
      <c r="CW3" s="242" t="str" cm="1">
        <f t="array" ref="CW3">IFERROR(INDEX('Liste Classe d''actifs'!$B$8:$B$37,_xlfn.AGGREGATE(15,6,(ROW('Liste Classe d''actifs'!$B$8:$B$37)-ROW('Liste Classe d''actifs'!$B$7))/('Liste Classe d''actifs'!A$8:A$37=$CW$1),ROW('Liste Classe d''actifs'!A2))),"")</f>
        <v/>
      </c>
      <c r="CX3" s="242" t="str" cm="1">
        <f t="array" ref="CX3">IFERROR(INDEX('Liste Classe d''actifs'!$B$8:$B$37,_xlfn.AGGREGATE(15,6,(ROW('Liste Classe d''actifs'!$B$8:$B$37)-ROW('Liste Classe d''actifs'!$B$7))/('Liste Classe d''actifs'!A$8:A$37=$CX$1),ROW('Liste Classe d''actifs'!A2))),"")</f>
        <v>Immo papier</v>
      </c>
      <c r="CY3" s="242" t="str" cm="1">
        <f t="array" ref="CY3">IFERROR(INDEX('Liste Classe d''actifs'!$B$8:$B$37,_xlfn.AGGREGATE(15,6,(ROW('Liste Classe d''actifs'!$B$8:$B$37)-ROW('Liste Classe d''actifs'!$B$7))/('Liste Classe d''actifs'!A$8:A$37=$CY$1),ROW('Liste Classe d''actifs'!A2))),"")</f>
        <v>ETF actions</v>
      </c>
      <c r="CZ3" s="242" t="str" cm="1">
        <f t="array" ref="CZ3">IFERROR(INDEX('Liste Classe d''actifs'!$B$8:$B$37,_xlfn.AGGREGATE(15,6,(ROW('Liste Classe d''actifs'!$B$8:$B$37)-ROW('Liste Classe d''actifs'!$B$7))/('Liste Classe d''actifs'!A$8:A$37=$CZ$1),ROW('Liste Classe d''actifs'!A2))),"")</f>
        <v>Or</v>
      </c>
      <c r="DA3" s="242" t="str" cm="1">
        <f t="array" ref="DA3">IFERROR(INDEX('Liste Classe d''actifs'!$B$8:$B$37,_xlfn.AGGREGATE(15,6,(ROW('Liste Classe d''actifs'!$B$8:$B$37)-ROW('Liste Classe d''actifs'!$B$7))/('Liste Classe d''actifs'!A$8:A$37=$DA$1),ROW('Liste Classe d''actifs'!A2))),"")</f>
        <v/>
      </c>
    </row>
    <row r="4" spans="13:105">
      <c r="O4" s="244"/>
      <c r="X4" s="245"/>
      <c r="AB4" s="241"/>
      <c r="AE4" s="241"/>
      <c r="AF4" s="241"/>
      <c r="AG4" s="241"/>
      <c r="AH4" s="241"/>
      <c r="AI4" s="241"/>
      <c r="AJ4" s="241"/>
      <c r="AK4" s="241"/>
      <c r="AL4" s="241"/>
      <c r="AM4" s="241"/>
      <c r="AN4" s="241"/>
      <c r="AO4" s="249" t="str">
        <f>IF('Liste Classe d''actifs'!B10="","",'Liste Classe d''actifs'!B10)</f>
        <v>Stock Picking</v>
      </c>
      <c r="AP4" s="242" t="str">
        <f>IF(AO4="","",INDEX('Liste Classe d''actifs'!$A$8:$A$37,MATCH(AO4,'Liste Classe d''actifs'!$B$8:$B$37,0)))</f>
        <v>Actions</v>
      </c>
      <c r="AQ4" s="242" t="str">
        <f t="shared" si="0"/>
        <v>Stock PickingActions</v>
      </c>
      <c r="AR4" s="242">
        <f>IF(AO4="","",IF(SUMIFS('Saisie Patrimoine'!E:E,'Saisie Patrimoine'!C:C,AO4)=0,0,SUMIFS('Saisie Patrimoine'!E:E,'Saisie Patrimoine'!C:C,AO4)))</f>
        <v>1800</v>
      </c>
      <c r="AS4" s="242" t="str">
        <f>IF(AO4="","",VLOOKUP(AO4,'Liste Classe d''actifs'!B:D,2,FALSE))</f>
        <v>Offensif</v>
      </c>
      <c r="AT4" s="242" t="str">
        <f>IF(AO4="","",VLOOKUP(AO4,'Liste Classe d''actifs'!B:E,3,FALSE))</f>
        <v>Forte</v>
      </c>
      <c r="AU4" s="242" t="str">
        <f>IF(AO4="","",VLOOKUP(AO4,'Liste Classe d''actifs'!B:F,4,FALSE))</f>
        <v>Semi-active</v>
      </c>
      <c r="AV4" s="242" t="str">
        <f>IF(AO4="","",VLOOKUP(AO4,'Liste Classe d''actifs'!B:G,5,FALSE))</f>
        <v>Semi-liquide</v>
      </c>
      <c r="AW4" s="241" t="str">
        <f>IF(AO4="","",VLOOKUP(AO4,'Liste Classe d''actifs'!B:G,6,FALSE))</f>
        <v>Long terme</v>
      </c>
      <c r="AX4" s="250">
        <f t="shared" si="1"/>
        <v>0</v>
      </c>
      <c r="AZ4" s="244">
        <f>SUM(BE2:BE31)</f>
        <v>6.4413486109966209E-2</v>
      </c>
      <c r="BB4" s="242" t="str">
        <f>IF('Liste Classe d''actifs'!B10="","",'Liste Classe d''actifs'!B10)</f>
        <v>Stock Picking</v>
      </c>
      <c r="BC4" s="242">
        <f t="shared" si="2"/>
        <v>1800</v>
      </c>
      <c r="BD4" s="243" t="e">
        <f t="shared" si="3"/>
        <v>#N/A</v>
      </c>
      <c r="BE4" s="244">
        <f>IF(ISERROR(BC4),"",BC4/SUM(AR:AR)*VLOOKUP(BB4,'Liste Classe d''actifs'!$B$8:$I$36,7,FALSE))</f>
        <v>1.7805621960267084E-3</v>
      </c>
      <c r="BF4" s="244">
        <f>IF(ISERROR(BC4),"",BC4/SUM(AR:AR)*VLOOKUP(BB4,'Liste Classe d''actifs'!$B$8:$I$36,8,FALSE))</f>
        <v>1.483801830022257E-3</v>
      </c>
      <c r="BH4" s="242" t="s">
        <v>84</v>
      </c>
      <c r="BI4" s="242">
        <f t="shared" si="4"/>
        <v>33500</v>
      </c>
      <c r="BL4" s="242" t="s">
        <v>75</v>
      </c>
      <c r="BM4" s="241">
        <f t="shared" si="5"/>
        <v>53710</v>
      </c>
      <c r="BO4" s="242" t="s">
        <v>9</v>
      </c>
      <c r="BP4" s="245">
        <f t="shared" si="6"/>
        <v>43700</v>
      </c>
      <c r="BR4" s="241" t="s">
        <v>52</v>
      </c>
      <c r="BS4" s="245">
        <f t="shared" si="7"/>
        <v>79700</v>
      </c>
      <c r="BU4" s="241" t="s">
        <v>59</v>
      </c>
      <c r="BV4" s="245">
        <f t="shared" si="8"/>
        <v>33500</v>
      </c>
      <c r="BX4" s="241" t="s">
        <v>54</v>
      </c>
      <c r="BY4" s="245">
        <f t="shared" si="9"/>
        <v>86400</v>
      </c>
      <c r="CF4" s="245"/>
      <c r="CR4" s="251"/>
      <c r="CS4" s="251"/>
      <c r="CV4" s="242" t="str" cm="1">
        <f t="array" ref="CV4">IFERROR(INDEX('Liste Classe d''actifs'!$B$8:$B$37,_xlfn.AGGREGATE(15,6,(ROW('Liste Classe d''actifs'!$B$8:$B$37)-ROW('Liste Classe d''actifs'!$B$7))/('Liste Classe d''actifs'!A$8:A$37=$CV$1),ROW('Liste Classe d''actifs'!A3))),"")</f>
        <v/>
      </c>
      <c r="CW4" s="242" t="str" cm="1">
        <f t="array" ref="CW4">IFERROR(INDEX('Liste Classe d''actifs'!$B$8:$B$37,_xlfn.AGGREGATE(15,6,(ROW('Liste Classe d''actifs'!$B$8:$B$37)-ROW('Liste Classe d''actifs'!$B$7))/('Liste Classe d''actifs'!A$8:A$37=$CW$1),ROW('Liste Classe d''actifs'!A3))),"")</f>
        <v/>
      </c>
      <c r="CX4" s="242" t="str" cm="1">
        <f t="array" ref="CX4">IFERROR(INDEX('Liste Classe d''actifs'!$B$8:$B$37,_xlfn.AGGREGATE(15,6,(ROW('Liste Classe d''actifs'!$B$8:$B$37)-ROW('Liste Classe d''actifs'!$B$7))/('Liste Classe d''actifs'!A$8:A$37=$CX$1),ROW('Liste Classe d''actifs'!A3))),"")</f>
        <v>Crowfunding immo</v>
      </c>
      <c r="CY4" s="242" t="str" cm="1">
        <f t="array" ref="CY4">IFERROR(INDEX('Liste Classe d''actifs'!$B$8:$B$37,_xlfn.AGGREGATE(15,6,(ROW('Liste Classe d''actifs'!$B$8:$B$37)-ROW('Liste Classe d''actifs'!$B$7))/('Liste Classe d''actifs'!A$8:A$37=$CY$1),ROW('Liste Classe d''actifs'!A3))),"")</f>
        <v/>
      </c>
      <c r="CZ4" s="242" t="str" cm="1">
        <f t="array" ref="CZ4">IFERROR(INDEX('Liste Classe d''actifs'!$B$8:$B$37,_xlfn.AGGREGATE(15,6,(ROW('Liste Classe d''actifs'!$B$8:$B$37)-ROW('Liste Classe d''actifs'!$B$7))/('Liste Classe d''actifs'!A$8:A$37=$CZ$1),ROW('Liste Classe d''actifs'!A3))),"")</f>
        <v/>
      </c>
      <c r="DA4" s="242" t="str" cm="1">
        <f t="array" ref="DA4">IFERROR(INDEX('Liste Classe d''actifs'!$B$8:$B$37,_xlfn.AGGREGATE(15,6,(ROW('Liste Classe d''actifs'!$B$8:$B$37)-ROW('Liste Classe d''actifs'!$B$7))/('Liste Classe d''actifs'!A$8:A$37=$DA$1),ROW('Liste Classe d''actifs'!A3))),"")</f>
        <v/>
      </c>
    </row>
    <row r="5" spans="13:105">
      <c r="X5" s="245"/>
      <c r="AB5" s="241"/>
      <c r="AE5" s="241"/>
      <c r="AF5" s="241"/>
      <c r="AH5" s="241"/>
      <c r="AI5" s="241"/>
      <c r="AK5" s="241"/>
      <c r="AL5" s="241"/>
      <c r="AN5" s="241"/>
      <c r="AO5" s="249" t="str">
        <f>IF('Liste Classe d''actifs'!B11="","",'Liste Classe d''actifs'!B11)</f>
        <v>ETF actions</v>
      </c>
      <c r="AP5" s="242" t="str">
        <f>IF(AO5="","",INDEX('Liste Classe d''actifs'!$A$8:$A$37,MATCH(AO5,'Liste Classe d''actifs'!$B$8:$B$37,0)))</f>
        <v>Actions</v>
      </c>
      <c r="AQ5" s="242" t="str">
        <f t="shared" si="0"/>
        <v>ETF actionsActions</v>
      </c>
      <c r="AR5" s="242">
        <f>IF(AO5="","",IF(SUMIFS('Saisie Patrimoine'!E:E,'Saisie Patrimoine'!C:C,AO5)=0,0,SUMIFS('Saisie Patrimoine'!E:E,'Saisie Patrimoine'!C:C,AO5)))</f>
        <v>31800</v>
      </c>
      <c r="AS5" s="242" t="str">
        <f>IF(AO5="","",VLOOKUP(AO5,'Liste Classe d''actifs'!B:D,2,FALSE))</f>
        <v>Offensif</v>
      </c>
      <c r="AT5" s="242" t="str">
        <f>IF(AO5="","",VLOOKUP(AO5,'Liste Classe d''actifs'!B:E,3,FALSE))</f>
        <v>Forte</v>
      </c>
      <c r="AU5" s="242" t="str">
        <f>IF(AO5="","",VLOOKUP(AO5,'Liste Classe d''actifs'!B:F,4,FALSE))</f>
        <v>Passive</v>
      </c>
      <c r="AV5" s="242" t="str">
        <f>IF(AO5="","",VLOOKUP(AO5,'Liste Classe d''actifs'!B:G,5,FALSE))</f>
        <v>Semi-liquide</v>
      </c>
      <c r="AW5" s="241" t="str">
        <f>IF(AO5="","",VLOOKUP(AO5,'Liste Classe d''actifs'!B:G,6,FALSE))</f>
        <v>Long terme</v>
      </c>
      <c r="AX5" s="250">
        <f t="shared" si="1"/>
        <v>0</v>
      </c>
      <c r="AZ5" s="242" t="s">
        <v>48</v>
      </c>
      <c r="BB5" s="242" t="str">
        <f>IF('Liste Classe d''actifs'!B11="","",'Liste Classe d''actifs'!B11)</f>
        <v>ETF actions</v>
      </c>
      <c r="BC5" s="242">
        <f t="shared" si="2"/>
        <v>31800</v>
      </c>
      <c r="BD5" s="243" t="e">
        <f t="shared" si="3"/>
        <v>#N/A</v>
      </c>
      <c r="BE5" s="244">
        <f>IF(ISERROR(BC5),"",BC5/SUM(AR:AR)*VLOOKUP(BB5,'Liste Classe d''actifs'!$B$8:$I$36,7,FALSE))</f>
        <v>2.3592449097353883E-2</v>
      </c>
      <c r="BF5" s="244">
        <f>IF(ISERROR(BC5),"",BC5/SUM(AR:AR)*VLOOKUP(BB5,'Liste Classe d''actifs'!$B$8:$I$36,8,FALSE))</f>
        <v>1.8349682631275243E-2</v>
      </c>
      <c r="BH5" s="242" t="s">
        <v>93</v>
      </c>
      <c r="BI5" s="242">
        <f t="shared" si="4"/>
        <v>33600</v>
      </c>
      <c r="BL5" s="242">
        <v>0</v>
      </c>
      <c r="BM5" s="241" t="e">
        <f t="shared" si="5"/>
        <v>#N/A</v>
      </c>
      <c r="BO5" s="242" t="s">
        <v>10</v>
      </c>
      <c r="BP5" s="245">
        <f t="shared" si="6"/>
        <v>33000</v>
      </c>
      <c r="BR5" s="242">
        <v>0</v>
      </c>
      <c r="BS5" s="245" t="e">
        <f t="shared" si="7"/>
        <v>#N/A</v>
      </c>
      <c r="BU5" s="242">
        <v>0</v>
      </c>
      <c r="BV5" s="245" t="e">
        <f t="shared" si="8"/>
        <v>#N/A</v>
      </c>
      <c r="BX5" s="242">
        <v>0</v>
      </c>
      <c r="BY5" s="245" t="e">
        <f t="shared" si="9"/>
        <v>#N/A</v>
      </c>
      <c r="CF5" s="245"/>
      <c r="CR5" s="251"/>
      <c r="CS5" s="251"/>
      <c r="CV5" s="242" t="str" cm="1">
        <f t="array" ref="CV5">IFERROR(INDEX('Liste Classe d''actifs'!$B$8:$B$37,_xlfn.AGGREGATE(15,6,(ROW('Liste Classe d''actifs'!$B$8:$B$37)-ROW('Liste Classe d''actifs'!$B$7))/('Liste Classe d''actifs'!A$8:A$37=$CV$1),ROW('Liste Classe d''actifs'!A4))),"")</f>
        <v/>
      </c>
      <c r="CW5" s="242" t="str" cm="1">
        <f t="array" ref="CW5">IFERROR(INDEX('Liste Classe d''actifs'!$B$8:$B$37,_xlfn.AGGREGATE(15,6,(ROW('Liste Classe d''actifs'!$B$8:$B$37)-ROW('Liste Classe d''actifs'!$B$7))/('Liste Classe d''actifs'!A$8:A$37=$CW$1),ROW('Liste Classe d''actifs'!A4))),"")</f>
        <v/>
      </c>
      <c r="CX5" s="242" t="str" cm="1">
        <f t="array" ref="CX5">IFERROR(INDEX('Liste Classe d''actifs'!$B$8:$B$37,_xlfn.AGGREGATE(15,6,(ROW('Liste Classe d''actifs'!$B$8:$B$37)-ROW('Liste Classe d''actifs'!$B$7))/('Liste Classe d''actifs'!A$8:A$37=$CX$1),ROW('Liste Classe d''actifs'!A4))),"")</f>
        <v/>
      </c>
      <c r="CY5" s="242" t="str" cm="1">
        <f t="array" ref="CY5">IFERROR(INDEX('Liste Classe d''actifs'!$B$8:$B$37,_xlfn.AGGREGATE(15,6,(ROW('Liste Classe d''actifs'!$B$8:$B$37)-ROW('Liste Classe d''actifs'!$B$7))/('Liste Classe d''actifs'!A$8:A$37=$CY$1),ROW('Liste Classe d''actifs'!A4))),"")</f>
        <v/>
      </c>
      <c r="CZ5" s="242" t="str" cm="1">
        <f t="array" ref="CZ5">IFERROR(INDEX('Liste Classe d''actifs'!$B$8:$B$37,_xlfn.AGGREGATE(15,6,(ROW('Liste Classe d''actifs'!$B$8:$B$37)-ROW('Liste Classe d''actifs'!$B$7))/('Liste Classe d''actifs'!A$8:A$37=$CZ$1),ROW('Liste Classe d''actifs'!A4))),"")</f>
        <v/>
      </c>
      <c r="DA5" s="242" t="str" cm="1">
        <f t="array" ref="DA5">IFERROR(INDEX('Liste Classe d''actifs'!$B$8:$B$37,_xlfn.AGGREGATE(15,6,(ROW('Liste Classe d''actifs'!$B$8:$B$37)-ROW('Liste Classe d''actifs'!$B$7))/('Liste Classe d''actifs'!A$8:A$37=$DA$1),ROW('Liste Classe d''actifs'!A4))),"")</f>
        <v/>
      </c>
    </row>
    <row r="6" spans="13:105">
      <c r="O6" s="244"/>
      <c r="X6" s="245"/>
      <c r="AB6" s="241"/>
      <c r="AE6" s="241"/>
      <c r="AF6" s="241"/>
      <c r="AG6" s="241"/>
      <c r="AH6" s="241"/>
      <c r="AI6" s="241"/>
      <c r="AJ6" s="241"/>
      <c r="AK6" s="241"/>
      <c r="AL6" s="241"/>
      <c r="AM6" s="241"/>
      <c r="AN6" s="241"/>
      <c r="AO6" s="249" t="str">
        <f>IF('Liste Classe d''actifs'!B12="","",'Liste Classe d''actifs'!B12)</f>
        <v>Immo physique</v>
      </c>
      <c r="AP6" s="242" t="str">
        <f>IF(AO6="","",INDEX('Liste Classe d''actifs'!$A$8:$A$37,MATCH(AO6,'Liste Classe d''actifs'!$B$8:$B$37,0)))</f>
        <v>Immobilier</v>
      </c>
      <c r="AQ6" s="242" t="str">
        <f t="shared" si="0"/>
        <v>Immo physiqueImmobilier</v>
      </c>
      <c r="AR6" s="242">
        <f>IF(AO6="","",IF(SUMIFS('Saisie Patrimoine'!E:E,'Saisie Patrimoine'!C:C,AO6)=0,0,SUMIFS('Saisie Patrimoine'!E:E,'Saisie Patrimoine'!C:C,AO6)))</f>
        <v>28800</v>
      </c>
      <c r="AS6" s="242" t="str">
        <f>IF(AO6="","",VLOOKUP(AO6,'Liste Classe d''actifs'!B:D,2,FALSE))</f>
        <v>Intermédiaire</v>
      </c>
      <c r="AT6" s="242" t="str">
        <f>IF(AO6="","",VLOOKUP(AO6,'Liste Classe d''actifs'!B:E,3,FALSE))</f>
        <v>Modérée</v>
      </c>
      <c r="AU6" s="242" t="str">
        <f>IF(AO6="","",VLOOKUP(AO6,'Liste Classe d''actifs'!B:F,4,FALSE))</f>
        <v>Active</v>
      </c>
      <c r="AV6" s="242" t="str">
        <f>IF(AO6="","",VLOOKUP(AO6,'Liste Classe d''actifs'!B:G,5,FALSE))</f>
        <v>Non liquide</v>
      </c>
      <c r="AW6" s="241" t="str">
        <f>IF(AO6="","",VLOOKUP(AO6,'Liste Classe d''actifs'!B:G,6,FALSE))</f>
        <v>Long terme</v>
      </c>
      <c r="AX6" s="250">
        <f t="shared" si="1"/>
        <v>0</v>
      </c>
      <c r="AZ6" s="244">
        <f>SUM(BF2:BF31)</f>
        <v>4.4413486109966198E-2</v>
      </c>
      <c r="BB6" s="242" t="str">
        <f>IF('Liste Classe d''actifs'!B12="","",'Liste Classe d''actifs'!B12)</f>
        <v>Immo physique</v>
      </c>
      <c r="BC6" s="242">
        <f t="shared" si="2"/>
        <v>28800</v>
      </c>
      <c r="BD6" s="243" t="e">
        <f t="shared" si="3"/>
        <v>#N/A</v>
      </c>
      <c r="BE6" s="244">
        <f>IF(ISERROR(BC6),"",BC6/SUM(AR:AR)*VLOOKUP(BB6,'Liste Classe d''actifs'!$B$8:$I$36,7,FALSE))</f>
        <v>1.4244497568213667E-2</v>
      </c>
      <c r="BF6" s="244">
        <f>IF(ISERROR(BC6),"",BC6/SUM(AR:AR)*VLOOKUP(BB6,'Liste Classe d''actifs'!$B$8:$I$36,8,FALSE))</f>
        <v>9.4963317121424442E-3</v>
      </c>
      <c r="BH6" s="242" t="s">
        <v>106</v>
      </c>
      <c r="BI6" s="242">
        <f t="shared" si="4"/>
        <v>21210</v>
      </c>
      <c r="BO6" s="242">
        <v>0</v>
      </c>
      <c r="BP6" s="245" t="e">
        <f t="shared" si="6"/>
        <v>#N/A</v>
      </c>
      <c r="CF6" s="245"/>
      <c r="CR6" s="251"/>
      <c r="CS6" s="251"/>
      <c r="CV6" s="242" t="str" cm="1">
        <f t="array" ref="CV6">IFERROR(INDEX('Liste Classe d''actifs'!$B$8:$B$37,_xlfn.AGGREGATE(15,6,(ROW('Liste Classe d''actifs'!$B$8:$B$37)-ROW('Liste Classe d''actifs'!$B$7))/('Liste Classe d''actifs'!A$8:A$37=$CV$1),ROW('Liste Classe d''actifs'!A5))),"")</f>
        <v/>
      </c>
      <c r="CW6" s="242" t="str" cm="1">
        <f t="array" ref="CW6">IFERROR(INDEX('Liste Classe d''actifs'!$B$8:$B$37,_xlfn.AGGREGATE(15,6,(ROW('Liste Classe d''actifs'!$B$8:$B$37)-ROW('Liste Classe d''actifs'!$B$7))/('Liste Classe d''actifs'!A$8:A$37=$CW$1),ROW('Liste Classe d''actifs'!A5))),"")</f>
        <v/>
      </c>
      <c r="CX6" s="242" t="str" cm="1">
        <f t="array" ref="CX6">IFERROR(INDEX('Liste Classe d''actifs'!$B$8:$B$37,_xlfn.AGGREGATE(15,6,(ROW('Liste Classe d''actifs'!$B$8:$B$37)-ROW('Liste Classe d''actifs'!$B$7))/('Liste Classe d''actifs'!A$8:A$37=$CX$1),ROW('Liste Classe d''actifs'!A5))),"")</f>
        <v/>
      </c>
      <c r="CY6" s="242" t="str" cm="1">
        <f t="array" ref="CY6">IFERROR(INDEX('Liste Classe d''actifs'!$B$8:$B$37,_xlfn.AGGREGATE(15,6,(ROW('Liste Classe d''actifs'!$B$8:$B$37)-ROW('Liste Classe d''actifs'!$B$7))/('Liste Classe d''actifs'!A$8:A$37=$CY$1),ROW('Liste Classe d''actifs'!A5))),"")</f>
        <v/>
      </c>
      <c r="CZ6" s="242" t="str" cm="1">
        <f t="array" ref="CZ6">IFERROR(INDEX('Liste Classe d''actifs'!$B$8:$B$37,_xlfn.AGGREGATE(15,6,(ROW('Liste Classe d''actifs'!$B$8:$B$37)-ROW('Liste Classe d''actifs'!$B$7))/('Liste Classe d''actifs'!A$8:A$37=$CZ$1),ROW('Liste Classe d''actifs'!A5))),"")</f>
        <v/>
      </c>
      <c r="DA6" s="242" t="str" cm="1">
        <f t="array" ref="DA6">IFERROR(INDEX('Liste Classe d''actifs'!$B$8:$B$37,_xlfn.AGGREGATE(15,6,(ROW('Liste Classe d''actifs'!$B$8:$B$37)-ROW('Liste Classe d''actifs'!$B$7))/('Liste Classe d''actifs'!A$8:A$37=$DA$1),ROW('Liste Classe d''actifs'!A5))),"")</f>
        <v/>
      </c>
    </row>
    <row r="7" spans="13:105">
      <c r="X7" s="245"/>
      <c r="AE7" s="241"/>
      <c r="AF7" s="241"/>
      <c r="AG7" s="241"/>
      <c r="AH7" s="241"/>
      <c r="AI7" s="241"/>
      <c r="AJ7" s="241"/>
      <c r="AK7" s="241"/>
      <c r="AL7" s="241"/>
      <c r="AM7" s="241"/>
      <c r="AN7" s="241"/>
      <c r="AO7" s="249" t="str">
        <f>IF('Liste Classe d''actifs'!B13="","",'Liste Classe d''actifs'!B13)</f>
        <v>Immo papier</v>
      </c>
      <c r="AP7" s="242" t="str">
        <f>IF(AO7="","",INDEX('Liste Classe d''actifs'!$A$8:$A$37,MATCH(AO7,'Liste Classe d''actifs'!$B$8:$B$37,0)))</f>
        <v>Immobilier</v>
      </c>
      <c r="AQ7" s="242" t="str">
        <f t="shared" si="0"/>
        <v>Immo papierImmobilier</v>
      </c>
      <c r="AR7" s="242">
        <f>IF(AO7="","",IF(SUMIFS('Saisie Patrimoine'!E:E,'Saisie Patrimoine'!C:C,AO7)=0,0,SUMIFS('Saisie Patrimoine'!E:E,'Saisie Patrimoine'!C:C,AO7)))</f>
        <v>4700</v>
      </c>
      <c r="AS7" s="242" t="str">
        <f>IF(AO7="","",VLOOKUP(AO7,'Liste Classe d''actifs'!B:D,2,FALSE))</f>
        <v>Intermédiaire</v>
      </c>
      <c r="AT7" s="242" t="str">
        <f>IF(AO7="","",VLOOKUP(AO7,'Liste Classe d''actifs'!B:E,3,FALSE))</f>
        <v>Modérée</v>
      </c>
      <c r="AU7" s="242" t="str">
        <f>IF(AO7="","",VLOOKUP(AO7,'Liste Classe d''actifs'!B:F,4,FALSE))</f>
        <v>Passive</v>
      </c>
      <c r="AV7" s="242" t="str">
        <f>IF(AO7="","",VLOOKUP(AO7,'Liste Classe d''actifs'!B:G,5,FALSE))</f>
        <v>Non liquide</v>
      </c>
      <c r="AW7" s="241" t="str">
        <f>IF(AO7="","",VLOOKUP(AO7,'Liste Classe d''actifs'!B:G,6,FALSE))</f>
        <v>Long terme</v>
      </c>
      <c r="AX7" s="250">
        <f t="shared" si="1"/>
        <v>0</v>
      </c>
      <c r="AZ7" s="242" t="str">
        <f>IF(MAX('Saisie Patrimoine'!A:A)=0,"","Montant au
 "&amp;TEXT(MAX('Saisie Patrimoine'!A:A),"jj/mm/aaaa"))</f>
        <v/>
      </c>
      <c r="BB7" s="242" t="str">
        <f>IF('Liste Classe d''actifs'!B13="","",'Liste Classe d''actifs'!B13)</f>
        <v>Immo papier</v>
      </c>
      <c r="BC7" s="242">
        <f t="shared" si="2"/>
        <v>4700</v>
      </c>
      <c r="BD7" s="243" t="e">
        <f t="shared" si="3"/>
        <v>#N/A</v>
      </c>
      <c r="BE7" s="244">
        <f>IF(ISERROR(BC7),"",BC7/SUM(AR:AR)*VLOOKUP(BB7,'Liste Classe d''actifs'!$B$8:$I$36,7,FALSE))</f>
        <v>1.9371857225290578E-3</v>
      </c>
      <c r="BF7" s="244">
        <f>IF(ISERROR(BC7),"",BC7/SUM(AR:AR)*VLOOKUP(BB7,'Liste Classe d''actifs'!$B$8:$I$36,8,FALSE))</f>
        <v>1.1623114335174347E-3</v>
      </c>
      <c r="BH7" s="242" t="s">
        <v>96</v>
      </c>
      <c r="BI7" s="242" t="e">
        <f t="shared" si="4"/>
        <v>#N/A</v>
      </c>
      <c r="CF7" s="245"/>
      <c r="CR7" s="251"/>
      <c r="CS7" s="251"/>
      <c r="CV7" s="242" t="str" cm="1">
        <f t="array" ref="CV7">IFERROR(INDEX('Liste Classe d''actifs'!$B$8:$B$37,_xlfn.AGGREGATE(15,6,(ROW('Liste Classe d''actifs'!$B$8:$B$37)-ROW('Liste Classe d''actifs'!$B$7))/('Liste Classe d''actifs'!A$8:A$37=$CV$1),ROW('Liste Classe d''actifs'!A6))),"")</f>
        <v/>
      </c>
      <c r="CW7" s="242" t="str" cm="1">
        <f t="array" ref="CW7">IFERROR(INDEX('Liste Classe d''actifs'!$B$8:$B$37,_xlfn.AGGREGATE(15,6,(ROW('Liste Classe d''actifs'!$B$8:$B$37)-ROW('Liste Classe d''actifs'!$B$7))/('Liste Classe d''actifs'!A$8:A$37=$CW$1),ROW('Liste Classe d''actifs'!A6))),"")</f>
        <v/>
      </c>
      <c r="CX7" s="242" t="str" cm="1">
        <f t="array" ref="CX7">IFERROR(INDEX('Liste Classe d''actifs'!$B$8:$B$37,_xlfn.AGGREGATE(15,6,(ROW('Liste Classe d''actifs'!$B$8:$B$37)-ROW('Liste Classe d''actifs'!$B$7))/('Liste Classe d''actifs'!A$8:A$37=$CX$1),ROW('Liste Classe d''actifs'!A6))),"")</f>
        <v/>
      </c>
      <c r="CY7" s="242" t="str" cm="1">
        <f t="array" ref="CY7">IFERROR(INDEX('Liste Classe d''actifs'!$B$8:$B$37,_xlfn.AGGREGATE(15,6,(ROW('Liste Classe d''actifs'!$B$8:$B$37)-ROW('Liste Classe d''actifs'!$B$7))/('Liste Classe d''actifs'!A$8:A$37=$CY$1),ROW('Liste Classe d''actifs'!A6))),"")</f>
        <v/>
      </c>
      <c r="CZ7" s="242" t="str" cm="1">
        <f t="array" ref="CZ7">IFERROR(INDEX('Liste Classe d''actifs'!$B$8:$B$37,_xlfn.AGGREGATE(15,6,(ROW('Liste Classe d''actifs'!$B$8:$B$37)-ROW('Liste Classe d''actifs'!$B$7))/('Liste Classe d''actifs'!A$8:A$37=$CZ$1),ROW('Liste Classe d''actifs'!A6))),"")</f>
        <v/>
      </c>
      <c r="DA7" s="242" t="str" cm="1">
        <f t="array" ref="DA7">IFERROR(INDEX('Liste Classe d''actifs'!$B$8:$B$37,_xlfn.AGGREGATE(15,6,(ROW('Liste Classe d''actifs'!$B$8:$B$37)-ROW('Liste Classe d''actifs'!$B$7))/('Liste Classe d''actifs'!A$8:A$37=$DA$1),ROW('Liste Classe d''actifs'!A6))),"")</f>
        <v/>
      </c>
    </row>
    <row r="8" spans="13:105">
      <c r="O8" s="253"/>
      <c r="X8" s="245"/>
      <c r="AE8" s="241"/>
      <c r="AF8" s="241"/>
      <c r="AG8" s="241"/>
      <c r="AH8" s="241"/>
      <c r="AI8" s="241"/>
      <c r="AJ8" s="241"/>
      <c r="AK8" s="241"/>
      <c r="AL8" s="241"/>
      <c r="AM8" s="241"/>
      <c r="AN8" s="241"/>
      <c r="AO8" s="249" t="str">
        <f>IF('Liste Classe d''actifs'!B14="","",'Liste Classe d''actifs'!B14)</f>
        <v>Crowfunding immo</v>
      </c>
      <c r="AP8" s="242" t="str">
        <f>IF(AO8="","",INDEX('Liste Classe d''actifs'!$A$8:$A$37,MATCH(AO8,'Liste Classe d''actifs'!$B$8:$B$37,0)))</f>
        <v>Immobilier</v>
      </c>
      <c r="AQ8" s="242" t="str">
        <f t="shared" si="0"/>
        <v>Crowfunding immoImmobilier</v>
      </c>
      <c r="AR8" s="242">
        <f>IF(AO8="","",IF(SUMIFS('Saisie Patrimoine'!E:E,'Saisie Patrimoine'!C:C,AO8)=0,0,SUMIFS('Saisie Patrimoine'!E:E,'Saisie Patrimoine'!C:C,AO8)))</f>
        <v>0</v>
      </c>
      <c r="AS8" s="242" t="str">
        <f>IF(AO8="","",VLOOKUP(AO8,'Liste Classe d''actifs'!B:D,2,FALSE))</f>
        <v>Offensif</v>
      </c>
      <c r="AT8" s="242" t="str">
        <f>IF(AO8="","",VLOOKUP(AO8,'Liste Classe d''actifs'!B:E,3,FALSE))</f>
        <v>Modérée</v>
      </c>
      <c r="AU8" s="242" t="str">
        <f>IF(AO8="","",VLOOKUP(AO8,'Liste Classe d''actifs'!B:F,4,FALSE))</f>
        <v>Passive</v>
      </c>
      <c r="AV8" s="242" t="str">
        <f>IF(AO8="","",VLOOKUP(AO8,'Liste Classe d''actifs'!B:G,5,FALSE))</f>
        <v>Semi-liquide</v>
      </c>
      <c r="AW8" s="241" t="str">
        <f>IF(AO8="","",VLOOKUP(AO8,'Liste Classe d''actifs'!B:G,6,FALSE))</f>
        <v>Moyen terme</v>
      </c>
      <c r="AX8" s="250">
        <f t="shared" si="1"/>
        <v>0</v>
      </c>
      <c r="AZ8" s="253">
        <f>IF(SUM(AR:AR)="","",SUM(AR:AR))</f>
        <v>121310</v>
      </c>
      <c r="BB8" s="242" t="str">
        <f>IF('Liste Classe d''actifs'!B14="","",'Liste Classe d''actifs'!B14)</f>
        <v>Crowfunding immo</v>
      </c>
      <c r="BC8" s="242" t="e">
        <f t="shared" si="2"/>
        <v>#N/A</v>
      </c>
      <c r="BD8" s="243" t="e">
        <f t="shared" si="3"/>
        <v>#N/A</v>
      </c>
      <c r="BE8" s="244" t="str">
        <f>IF(ISERROR(BC8),"",BC8/SUM(AR:AR)*VLOOKUP(BB8,'Liste Classe d''actifs'!$B$8:$I$36,7,FALSE))</f>
        <v/>
      </c>
      <c r="BF8" s="244" t="str">
        <f>IF(ISERROR(BC8),"",BC8/SUM(AR:AR)*VLOOKUP(BB8,'Liste Classe d''actifs'!$B$8:$I$36,8,FALSE))</f>
        <v/>
      </c>
      <c r="BH8" s="242">
        <v>0</v>
      </c>
      <c r="BI8" s="242" t="e">
        <f t="shared" si="4"/>
        <v>#N/A</v>
      </c>
      <c r="CF8" s="245"/>
      <c r="CR8" s="251"/>
      <c r="CS8" s="251"/>
      <c r="CV8" s="242" t="str" cm="1">
        <f t="array" ref="CV8">IFERROR(INDEX('Liste Classe d''actifs'!$B$8:$B$37,_xlfn.AGGREGATE(15,6,(ROW('Liste Classe d''actifs'!$B$8:$B$37)-ROW('Liste Classe d''actifs'!$B$7))/('Liste Classe d''actifs'!A$8:A$37=$CV$1),ROW('Liste Classe d''actifs'!A7))),"")</f>
        <v/>
      </c>
      <c r="CW8" s="242" t="str" cm="1">
        <f t="array" ref="CW8">IFERROR(INDEX('Liste Classe d''actifs'!$B$8:$B$37,_xlfn.AGGREGATE(15,6,(ROW('Liste Classe d''actifs'!$B$8:$B$37)-ROW('Liste Classe d''actifs'!$B$7))/('Liste Classe d''actifs'!A$8:A$37=$CW$1),ROW('Liste Classe d''actifs'!A7))),"")</f>
        <v/>
      </c>
      <c r="CX8" s="242" t="str" cm="1">
        <f t="array" ref="CX8">IFERROR(INDEX('Liste Classe d''actifs'!$B$8:$B$37,_xlfn.AGGREGATE(15,6,(ROW('Liste Classe d''actifs'!$B$8:$B$37)-ROW('Liste Classe d''actifs'!$B$7))/('Liste Classe d''actifs'!A$8:A$37=$CX$1),ROW('Liste Classe d''actifs'!A7))),"")</f>
        <v/>
      </c>
      <c r="CY8" s="242" t="str" cm="1">
        <f t="array" ref="CY8">IFERROR(INDEX('Liste Classe d''actifs'!$B$8:$B$37,_xlfn.AGGREGATE(15,6,(ROW('Liste Classe d''actifs'!$B$8:$B$37)-ROW('Liste Classe d''actifs'!$B$7))/('Liste Classe d''actifs'!A$8:A$37=$CY$1),ROW('Liste Classe d''actifs'!A7))),"")</f>
        <v/>
      </c>
      <c r="CZ8" s="242" t="str" cm="1">
        <f t="array" ref="CZ8">IFERROR(INDEX('Liste Classe d''actifs'!$B$8:$B$37,_xlfn.AGGREGATE(15,6,(ROW('Liste Classe d''actifs'!$B$8:$B$37)-ROW('Liste Classe d''actifs'!$B$7))/('Liste Classe d''actifs'!A$8:A$37=$CZ$1),ROW('Liste Classe d''actifs'!A7))),"")</f>
        <v/>
      </c>
      <c r="DA8" s="242" t="str" cm="1">
        <f t="array" ref="DA8">IFERROR(INDEX('Liste Classe d''actifs'!$B$8:$B$37,_xlfn.AGGREGATE(15,6,(ROW('Liste Classe d''actifs'!$B$8:$B$37)-ROW('Liste Classe d''actifs'!$B$7))/('Liste Classe d''actifs'!A$8:A$37=$DA$1),ROW('Liste Classe d''actifs'!A7))),"")</f>
        <v/>
      </c>
    </row>
    <row r="9" spans="13:105">
      <c r="O9" s="251"/>
      <c r="AE9" s="241"/>
      <c r="AF9" s="241"/>
      <c r="AG9" s="241"/>
      <c r="AH9" s="241"/>
      <c r="AI9" s="241"/>
      <c r="AJ9" s="241"/>
      <c r="AK9" s="241"/>
      <c r="AL9" s="241"/>
      <c r="AM9" s="241"/>
      <c r="AN9" s="241"/>
      <c r="AO9" s="249" t="str">
        <f>IF('Liste Classe d''actifs'!B15="","",'Liste Classe d''actifs'!B15)</f>
        <v>Cryptos</v>
      </c>
      <c r="AP9" s="242" t="str">
        <f>IF(AO9="","",INDEX('Liste Classe d''actifs'!$A$8:$A$37,MATCH(AO9,'Liste Classe d''actifs'!$B$8:$B$37,0)))</f>
        <v>Alternatifs/Exotiques</v>
      </c>
      <c r="AQ9" s="242" t="str">
        <f t="shared" si="0"/>
        <v>CryptosAlternatifs/Exotiques</v>
      </c>
      <c r="AR9" s="242">
        <f>IF(AO9="","",IF(SUMIFS('Saisie Patrimoine'!E:E,'Saisie Patrimoine'!C:C,AO9)=0,0,SUMIFS('Saisie Patrimoine'!E:E,'Saisie Patrimoine'!C:C,AO9)))</f>
        <v>11010</v>
      </c>
      <c r="AS9" s="242" t="str">
        <f>IF(AO9="","",VLOOKUP(AO9,'Liste Classe d''actifs'!B:D,2,FALSE))</f>
        <v>Offensif</v>
      </c>
      <c r="AT9" s="242" t="str">
        <f>IF(AO9="","",VLOOKUP(AO9,'Liste Classe d''actifs'!B:E,3,FALSE))</f>
        <v>Très forte</v>
      </c>
      <c r="AU9" s="242" t="str">
        <f>IF(AO9="","",VLOOKUP(AO9,'Liste Classe d''actifs'!B:F,4,FALSE))</f>
        <v>Semi-active</v>
      </c>
      <c r="AV9" s="242" t="str">
        <f>IF(AO9="","",VLOOKUP(AO9,'Liste Classe d''actifs'!B:G,5,FALSE))</f>
        <v>Liquide</v>
      </c>
      <c r="AW9" s="241" t="str">
        <f>IF(AO9="","",VLOOKUP(AO9,'Liste Classe d''actifs'!B:G,6,FALSE))</f>
        <v>Moyen terme</v>
      </c>
      <c r="AX9" s="250">
        <f t="shared" si="1"/>
        <v>0</v>
      </c>
      <c r="AZ9" s="253"/>
      <c r="BB9" s="242" t="str">
        <f>IF('Liste Classe d''actifs'!B15="","",'Liste Classe d''actifs'!B15)</f>
        <v>Cryptos</v>
      </c>
      <c r="BC9" s="242">
        <f t="shared" si="2"/>
        <v>11010</v>
      </c>
      <c r="BD9" s="243" t="e">
        <f t="shared" si="3"/>
        <v>#N/A</v>
      </c>
      <c r="BE9" s="244">
        <f>IF(ISERROR(BC9),"",BC9/SUM(AR:AR)*VLOOKUP(BB9,'Liste Classe d''actifs'!$B$8:$I$36,7,FALSE))</f>
        <v>1.3613881790454207E-2</v>
      </c>
      <c r="BF9" s="244">
        <f>IF(ISERROR(BC9),"",BC9/SUM(AR:AR)*VLOOKUP(BB9,'Liste Classe d''actifs'!$B$8:$I$36,8,FALSE))</f>
        <v>1.179869755172698E-2</v>
      </c>
      <c r="CF9" s="245"/>
      <c r="CR9" s="254"/>
      <c r="CS9" s="251"/>
      <c r="CV9" s="242" t="str" cm="1">
        <f t="array" ref="CV9">IFERROR(INDEX('Liste Classe d''actifs'!$B$8:$B$37,_xlfn.AGGREGATE(15,6,(ROW('Liste Classe d''actifs'!$B$8:$B$37)-ROW('Liste Classe d''actifs'!$B$7))/('Liste Classe d''actifs'!A$8:A$37=$CV$1),ROW('Liste Classe d''actifs'!A8))),"")</f>
        <v/>
      </c>
      <c r="CW9" s="242" t="str" cm="1">
        <f t="array" ref="CW9">IFERROR(INDEX('Liste Classe d''actifs'!$B$8:$B$37,_xlfn.AGGREGATE(15,6,(ROW('Liste Classe d''actifs'!$B$8:$B$37)-ROW('Liste Classe d''actifs'!$B$7))/('Liste Classe d''actifs'!A$8:A$37=$CW$1),ROW('Liste Classe d''actifs'!A8))),"")</f>
        <v/>
      </c>
      <c r="CX9" s="242" t="str" cm="1">
        <f t="array" ref="CX9">IFERROR(INDEX('Liste Classe d''actifs'!$B$8:$B$37,_xlfn.AGGREGATE(15,6,(ROW('Liste Classe d''actifs'!$B$8:$B$37)-ROW('Liste Classe d''actifs'!$B$7))/('Liste Classe d''actifs'!A$8:A$37=$CX$1),ROW('Liste Classe d''actifs'!A8))),"")</f>
        <v/>
      </c>
      <c r="CY9" s="242" t="str" cm="1">
        <f t="array" ref="CY9">IFERROR(INDEX('Liste Classe d''actifs'!$B$8:$B$37,_xlfn.AGGREGATE(15,6,(ROW('Liste Classe d''actifs'!$B$8:$B$37)-ROW('Liste Classe d''actifs'!$B$7))/('Liste Classe d''actifs'!A$8:A$37=$CY$1),ROW('Liste Classe d''actifs'!A8))),"")</f>
        <v/>
      </c>
      <c r="CZ9" s="242" t="str" cm="1">
        <f t="array" ref="CZ9">IFERROR(INDEX('Liste Classe d''actifs'!$B$8:$B$37,_xlfn.AGGREGATE(15,6,(ROW('Liste Classe d''actifs'!$B$8:$B$37)-ROW('Liste Classe d''actifs'!$B$7))/('Liste Classe d''actifs'!A$8:A$37=$CZ$1),ROW('Liste Classe d''actifs'!A8))),"")</f>
        <v/>
      </c>
      <c r="DA9" s="242" t="str" cm="1">
        <f t="array" ref="DA9">IFERROR(INDEX('Liste Classe d''actifs'!$B$8:$B$37,_xlfn.AGGREGATE(15,6,(ROW('Liste Classe d''actifs'!$B$8:$B$37)-ROW('Liste Classe d''actifs'!$B$7))/('Liste Classe d''actifs'!A$8:A$37=$DA$1),ROW('Liste Classe d''actifs'!A8))),"")</f>
        <v/>
      </c>
    </row>
    <row r="10" spans="13:105">
      <c r="X10" s="245"/>
      <c r="AE10" s="241"/>
      <c r="AF10" s="241"/>
      <c r="AG10" s="241"/>
      <c r="AH10" s="241"/>
      <c r="AI10" s="241"/>
      <c r="AJ10" s="241"/>
      <c r="AK10" s="241"/>
      <c r="AL10" s="241"/>
      <c r="AM10" s="241"/>
      <c r="AN10" s="241"/>
      <c r="AO10" s="249" t="str">
        <f>IF('Liste Classe d''actifs'!B16="","",'Liste Classe d''actifs'!B16)</f>
        <v>Or</v>
      </c>
      <c r="AP10" s="242" t="str">
        <f>IF(AO10="","",INDEX('Liste Classe d''actifs'!$A$8:$A$37,MATCH(AO10,'Liste Classe d''actifs'!$B$8:$B$37,0)))</f>
        <v>Alternatifs/Exotiques</v>
      </c>
      <c r="AQ10" s="242" t="str">
        <f t="shared" si="0"/>
        <v>OrAlternatifs/Exotiques</v>
      </c>
      <c r="AR10" s="242">
        <f>IF(AO10="","",IF(SUMIFS('Saisie Patrimoine'!E:E,'Saisie Patrimoine'!C:C,AO10)=0,0,SUMIFS('Saisie Patrimoine'!E:E,'Saisie Patrimoine'!C:C,AO10)))</f>
        <v>10200</v>
      </c>
      <c r="AS10" s="242" t="str">
        <f>IF(AO10="","",VLOOKUP(AO10,'Liste Classe d''actifs'!B:D,2,FALSE))</f>
        <v>Défensif</v>
      </c>
      <c r="AT10" s="242" t="str">
        <f>IF(AO10="","",VLOOKUP(AO10,'Liste Classe d''actifs'!B:E,3,FALSE))</f>
        <v>Modérée</v>
      </c>
      <c r="AU10" s="242" t="str">
        <f>IF(AO10="","",VLOOKUP(AO10,'Liste Classe d''actifs'!B:F,4,FALSE))</f>
        <v>Passive</v>
      </c>
      <c r="AV10" s="242" t="str">
        <f>IF(AO10="","",VLOOKUP(AO10,'Liste Classe d''actifs'!B:G,5,FALSE))</f>
        <v>Semi-liquide</v>
      </c>
      <c r="AW10" s="241" t="str">
        <f>IF(AO10="","",VLOOKUP(AO10,'Liste Classe d''actifs'!B:G,6,FALSE))</f>
        <v>Long terme</v>
      </c>
      <c r="AX10" s="250">
        <f t="shared" si="1"/>
        <v>0</v>
      </c>
      <c r="AZ10" s="251"/>
      <c r="BB10" s="242" t="str">
        <f>IF('Liste Classe d''actifs'!B16="","",'Liste Classe d''actifs'!B16)</f>
        <v>Or</v>
      </c>
      <c r="BC10" s="242">
        <f t="shared" si="2"/>
        <v>10200</v>
      </c>
      <c r="BD10" s="243" t="e">
        <f t="shared" si="3"/>
        <v>#N/A</v>
      </c>
      <c r="BE10" s="244">
        <f>IF(ISERROR(BC10),"",BC10/SUM(AR:AR)*VLOOKUP(BB10,'Liste Classe d''actifs'!$B$8:$I$36,7,FALSE))</f>
        <v>2.9428736295441433E-3</v>
      </c>
      <c r="BF10" s="244">
        <f>IF(ISERROR(BC10),"",BC10/SUM(AR:AR)*VLOOKUP(BB10,'Liste Classe d''actifs'!$B$8:$I$36,8,FALSE))</f>
        <v>1.2612315555189189E-3</v>
      </c>
      <c r="CF10" s="245"/>
      <c r="CV10" s="242" t="str" cm="1">
        <f t="array" ref="CV10">IFERROR(INDEX('Liste Classe d''actifs'!$B$8:$B$37,_xlfn.AGGREGATE(15,6,(ROW('Liste Classe d''actifs'!$B$8:$B$37)-ROW('Liste Classe d''actifs'!$B$7))/('Liste Classe d''actifs'!A$8:A$37=$CV$1),ROW('Liste Classe d''actifs'!A9))),"")</f>
        <v/>
      </c>
      <c r="CW10" s="242" t="str" cm="1">
        <f t="array" ref="CW10">IFERROR(INDEX('Liste Classe d''actifs'!$B$8:$B$37,_xlfn.AGGREGATE(15,6,(ROW('Liste Classe d''actifs'!$B$8:$B$37)-ROW('Liste Classe d''actifs'!$B$7))/('Liste Classe d''actifs'!A$8:A$37=$CW$1),ROW('Liste Classe d''actifs'!A9))),"")</f>
        <v/>
      </c>
      <c r="CX10" s="242" t="str" cm="1">
        <f t="array" ref="CX10">IFERROR(INDEX('Liste Classe d''actifs'!$B$8:$B$37,_xlfn.AGGREGATE(15,6,(ROW('Liste Classe d''actifs'!$B$8:$B$37)-ROW('Liste Classe d''actifs'!$B$7))/('Liste Classe d''actifs'!A$8:A$37=$CX$1),ROW('Liste Classe d''actifs'!A9))),"")</f>
        <v/>
      </c>
      <c r="CY10" s="242" t="str" cm="1">
        <f t="array" ref="CY10">IFERROR(INDEX('Liste Classe d''actifs'!$B$8:$B$37,_xlfn.AGGREGATE(15,6,(ROW('Liste Classe d''actifs'!$B$8:$B$37)-ROW('Liste Classe d''actifs'!$B$7))/('Liste Classe d''actifs'!A$8:A$37=$CY$1),ROW('Liste Classe d''actifs'!A9))),"")</f>
        <v/>
      </c>
      <c r="CZ10" s="242" t="str" cm="1">
        <f t="array" ref="CZ10">IFERROR(INDEX('Liste Classe d''actifs'!$B$8:$B$37,_xlfn.AGGREGATE(15,6,(ROW('Liste Classe d''actifs'!$B$8:$B$37)-ROW('Liste Classe d''actifs'!$B$7))/('Liste Classe d''actifs'!A$8:A$37=$CZ$1),ROW('Liste Classe d''actifs'!A9))),"")</f>
        <v/>
      </c>
      <c r="DA10" s="242" t="str" cm="1">
        <f t="array" ref="DA10">IFERROR(INDEX('Liste Classe d''actifs'!$B$8:$B$37,_xlfn.AGGREGATE(15,6,(ROW('Liste Classe d''actifs'!$B$8:$B$37)-ROW('Liste Classe d''actifs'!$B$7))/('Liste Classe d''actifs'!A$8:A$37=$DA$1),ROW('Liste Classe d''actifs'!A9))),"")</f>
        <v/>
      </c>
    </row>
    <row r="11" spans="13:105">
      <c r="X11" s="245"/>
      <c r="AE11" s="241"/>
      <c r="AF11" s="241"/>
      <c r="AG11" s="241"/>
      <c r="AH11" s="241"/>
      <c r="AI11" s="241"/>
      <c r="AJ11" s="241"/>
      <c r="AK11" s="241"/>
      <c r="AL11" s="241"/>
      <c r="AM11" s="241"/>
      <c r="AN11" s="241"/>
      <c r="AO11" s="249" t="str">
        <f>IF('Liste Classe d''actifs'!B17="","",'Liste Classe d''actifs'!B17)</f>
        <v>Capital Société privée</v>
      </c>
      <c r="AP11" s="242" t="str">
        <f>IF(AO11="","",INDEX('Liste Classe d''actifs'!$A$8:$A$37,MATCH(AO11,'Liste Classe d''actifs'!$B$8:$B$37,0)))</f>
        <v>Autres</v>
      </c>
      <c r="AQ11" s="242" t="str">
        <f t="shared" si="0"/>
        <v>Capital Société privéeAutres</v>
      </c>
      <c r="AR11" s="242">
        <f>IF(AO11="","",IF(SUMIFS('Saisie Patrimoine'!E:E,'Saisie Patrimoine'!C:C,AO11)=0,0,SUMIFS('Saisie Patrimoine'!E:E,'Saisie Patrimoine'!C:C,AO11)))</f>
        <v>0</v>
      </c>
      <c r="AS11" s="242" t="str">
        <f>IF(AO11="","",VLOOKUP(AO11,'Liste Classe d''actifs'!B:D,2,FALSE))</f>
        <v>Défensif</v>
      </c>
      <c r="AT11" s="242" t="str">
        <f>IF(AO11="","",VLOOKUP(AO11,'Liste Classe d''actifs'!B:E,3,FALSE))</f>
        <v>Modérée</v>
      </c>
      <c r="AU11" s="242" t="str">
        <f>IF(AO11="","",VLOOKUP(AO11,'Liste Classe d''actifs'!B:F,4,FALSE))</f>
        <v>Semi-active</v>
      </c>
      <c r="AV11" s="242" t="str">
        <f>IF(AO11="","",VLOOKUP(AO11,'Liste Classe d''actifs'!B:G,5,FALSE))</f>
        <v>Non liquide</v>
      </c>
      <c r="AW11" s="241" t="str">
        <f>IF(AO11="","",VLOOKUP(AO11,'Liste Classe d''actifs'!B:G,6,FALSE))</f>
        <v>Long terme</v>
      </c>
      <c r="AX11" s="250">
        <f t="shared" si="1"/>
        <v>0</v>
      </c>
      <c r="AZ11" s="253"/>
      <c r="BB11" s="242" t="str">
        <f>IF('Liste Classe d''actifs'!B17="","",'Liste Classe d''actifs'!B17)</f>
        <v>Capital Société privée</v>
      </c>
      <c r="BC11" s="242" t="e">
        <f t="shared" si="2"/>
        <v>#N/A</v>
      </c>
      <c r="BD11" s="243" t="e">
        <f t="shared" si="3"/>
        <v>#N/A</v>
      </c>
      <c r="BE11" s="244" t="str">
        <f>IF(ISERROR(BC11),"",BC11/SUM(AR:AR)*VLOOKUP(BB11,'Liste Classe d''actifs'!$B$8:$I$36,7,FALSE))</f>
        <v/>
      </c>
      <c r="BF11" s="244" t="str">
        <f>IF(ISERROR(BC11),"",BC11/SUM(AR:AR)*VLOOKUP(BB11,'Liste Classe d''actifs'!$B$8:$I$36,8,FALSE))</f>
        <v/>
      </c>
      <c r="CF11" s="245"/>
      <c r="CV11" s="242" t="str" cm="1">
        <f t="array" ref="CV11">IFERROR(INDEX('Liste Classe d''actifs'!$B$8:$B$37,_xlfn.AGGREGATE(15,6,(ROW('Liste Classe d''actifs'!$B$8:$B$37)-ROW('Liste Classe d''actifs'!$B$7))/('Liste Classe d''actifs'!A$8:A$37=$CV$1),ROW('Liste Classe d''actifs'!A10))),"")</f>
        <v/>
      </c>
      <c r="CW11" s="242" t="str" cm="1">
        <f t="array" ref="CW11">IFERROR(INDEX('Liste Classe d''actifs'!$B$8:$B$37,_xlfn.AGGREGATE(15,6,(ROW('Liste Classe d''actifs'!$B$8:$B$37)-ROW('Liste Classe d''actifs'!$B$7))/('Liste Classe d''actifs'!A$8:A$37=$CW$1),ROW('Liste Classe d''actifs'!A10))),"")</f>
        <v/>
      </c>
      <c r="CX11" s="242" t="str" cm="1">
        <f t="array" ref="CX11">IFERROR(INDEX('Liste Classe d''actifs'!$B$8:$B$37,_xlfn.AGGREGATE(15,6,(ROW('Liste Classe d''actifs'!$B$8:$B$37)-ROW('Liste Classe d''actifs'!$B$7))/('Liste Classe d''actifs'!A$8:A$37=$CX$1),ROW('Liste Classe d''actifs'!A10))),"")</f>
        <v/>
      </c>
      <c r="CY11" s="242" t="str" cm="1">
        <f t="array" ref="CY11">IFERROR(INDEX('Liste Classe d''actifs'!$B$8:$B$37,_xlfn.AGGREGATE(15,6,(ROW('Liste Classe d''actifs'!$B$8:$B$37)-ROW('Liste Classe d''actifs'!$B$7))/('Liste Classe d''actifs'!A$8:A$37=$CY$1),ROW('Liste Classe d''actifs'!A10))),"")</f>
        <v/>
      </c>
      <c r="CZ11" s="242" t="str" cm="1">
        <f t="array" ref="CZ11">IFERROR(INDEX('Liste Classe d''actifs'!$B$8:$B$37,_xlfn.AGGREGATE(15,6,(ROW('Liste Classe d''actifs'!$B$8:$B$37)-ROW('Liste Classe d''actifs'!$B$7))/('Liste Classe d''actifs'!A$8:A$37=$CZ$1),ROW('Liste Classe d''actifs'!A10))),"")</f>
        <v/>
      </c>
      <c r="DA11" s="242" t="str" cm="1">
        <f t="array" ref="DA11">IFERROR(INDEX('Liste Classe d''actifs'!$B$8:$B$37,_xlfn.AGGREGATE(15,6,(ROW('Liste Classe d''actifs'!$B$8:$B$37)-ROW('Liste Classe d''actifs'!$B$7))/('Liste Classe d''actifs'!A$8:A$37=$DA$1),ROW('Liste Classe d''actifs'!A10))),"")</f>
        <v/>
      </c>
    </row>
    <row r="12" spans="13:105">
      <c r="X12" s="245"/>
      <c r="AE12" s="241"/>
      <c r="AF12" s="241"/>
      <c r="AG12" s="241"/>
      <c r="AH12" s="241"/>
      <c r="AI12" s="241"/>
      <c r="AJ12" s="241"/>
      <c r="AK12" s="241"/>
      <c r="AL12" s="241"/>
      <c r="AM12" s="241"/>
      <c r="AN12" s="241"/>
      <c r="AO12" s="249" t="str">
        <f>IF('Liste Classe d''actifs'!B18="","",'Liste Classe d''actifs'!B18)</f>
        <v>ETF Obligations</v>
      </c>
      <c r="AP12" s="242" t="str">
        <f>IF(AO12="","",INDEX('Liste Classe d''actifs'!$A$8:$A$37,MATCH(AO12,'Liste Classe d''actifs'!$B$8:$B$37,0)))</f>
        <v>Obligations</v>
      </c>
      <c r="AQ12" s="242" t="str">
        <f t="shared" si="0"/>
        <v>ETF ObligationsObligations</v>
      </c>
      <c r="AR12" s="242">
        <f>IF(AO12="","",IF(SUMIFS('Saisie Patrimoine'!E:E,'Saisie Patrimoine'!C:C,AO12)=0,0,SUMIFS('Saisie Patrimoine'!E:E,'Saisie Patrimoine'!C:C,AO12)))</f>
        <v>9100</v>
      </c>
      <c r="AS12" s="242" t="str">
        <f>IF(AO12="","",VLOOKUP(AO12,'Liste Classe d''actifs'!B:D,2,FALSE))</f>
        <v>Offensif</v>
      </c>
      <c r="AT12" s="242" t="str">
        <f>IF(AO12="","",VLOOKUP(AO12,'Liste Classe d''actifs'!B:E,3,FALSE))</f>
        <v>Faible</v>
      </c>
      <c r="AU12" s="242" t="str">
        <f>IF(AO12="","",VLOOKUP(AO12,'Liste Classe d''actifs'!B:F,4,FALSE))</f>
        <v>Passive</v>
      </c>
      <c r="AV12" s="242" t="str">
        <f>IF(AO12="","",VLOOKUP(AO12,'Liste Classe d''actifs'!B:G,5,FALSE))</f>
        <v>Semi-liquide</v>
      </c>
      <c r="AW12" s="241" t="str">
        <f>IF(AO12="","",VLOOKUP(AO12,'Liste Classe d''actifs'!B:G,6,FALSE))</f>
        <v>Long terme</v>
      </c>
      <c r="AX12" s="250">
        <f t="shared" si="1"/>
        <v>0</v>
      </c>
      <c r="BB12" s="242" t="str">
        <f>IF('Liste Classe d''actifs'!B18="","",'Liste Classe d''actifs'!B18)</f>
        <v>ETF Obligations</v>
      </c>
      <c r="BC12" s="242">
        <f t="shared" si="2"/>
        <v>9100</v>
      </c>
      <c r="BD12" s="243" t="e">
        <f t="shared" si="3"/>
        <v>#N/A</v>
      </c>
      <c r="BE12" s="244">
        <f>IF(ISERROR(BC12),"",BC12/SUM(AR:AR)*VLOOKUP(BB12,'Liste Classe d''actifs'!$B$8:$I$36,7,FALSE))</f>
        <v>3.0005770340450089E-3</v>
      </c>
      <c r="BF12" s="244">
        <f>IF(ISERROR(BC12),"",BC12/SUM(AR:AR)*VLOOKUP(BB12,'Liste Classe d''actifs'!$B$8:$I$36,8,FALSE))</f>
        <v>1.5002885170225045E-3</v>
      </c>
      <c r="CF12" s="245"/>
      <c r="CV12" s="242" t="str" cm="1">
        <f t="array" ref="CV12">IFERROR(INDEX('Liste Classe d''actifs'!$B$8:$B$37,_xlfn.AGGREGATE(15,6,(ROW('Liste Classe d''actifs'!$B$8:$B$37)-ROW('Liste Classe d''actifs'!$B$7))/('Liste Classe d''actifs'!A$8:A$37=$CV$1),ROW('Liste Classe d''actifs'!A11))),"")</f>
        <v/>
      </c>
      <c r="CW12" s="242" t="str" cm="1">
        <f t="array" ref="CW12">IFERROR(INDEX('Liste Classe d''actifs'!$B$8:$B$37,_xlfn.AGGREGATE(15,6,(ROW('Liste Classe d''actifs'!$B$8:$B$37)-ROW('Liste Classe d''actifs'!$B$7))/('Liste Classe d''actifs'!A$8:A$37=$CW$1),ROW('Liste Classe d''actifs'!A11))),"")</f>
        <v/>
      </c>
      <c r="CX12" s="242" t="str" cm="1">
        <f t="array" ref="CX12">IFERROR(INDEX('Liste Classe d''actifs'!$B$8:$B$37,_xlfn.AGGREGATE(15,6,(ROW('Liste Classe d''actifs'!$B$8:$B$37)-ROW('Liste Classe d''actifs'!$B$7))/('Liste Classe d''actifs'!A$8:A$37=$CX$1),ROW('Liste Classe d''actifs'!A11))),"")</f>
        <v/>
      </c>
      <c r="CY12" s="242" t="str" cm="1">
        <f t="array" ref="CY12">IFERROR(INDEX('Liste Classe d''actifs'!$B$8:$B$37,_xlfn.AGGREGATE(15,6,(ROW('Liste Classe d''actifs'!$B$8:$B$37)-ROW('Liste Classe d''actifs'!$B$7))/('Liste Classe d''actifs'!A$8:A$37=$CY$1),ROW('Liste Classe d''actifs'!A11))),"")</f>
        <v/>
      </c>
      <c r="CZ12" s="242" t="str" cm="1">
        <f t="array" ref="CZ12">IFERROR(INDEX('Liste Classe d''actifs'!$B$8:$B$37,_xlfn.AGGREGATE(15,6,(ROW('Liste Classe d''actifs'!$B$8:$B$37)-ROW('Liste Classe d''actifs'!$B$7))/('Liste Classe d''actifs'!A$8:A$37=$CZ$1),ROW('Liste Classe d''actifs'!A11))),"")</f>
        <v/>
      </c>
      <c r="DA12" s="242" t="str" cm="1">
        <f t="array" ref="DA12">IFERROR(INDEX('Liste Classe d''actifs'!$B$8:$B$37,_xlfn.AGGREGATE(15,6,(ROW('Liste Classe d''actifs'!$B$8:$B$37)-ROW('Liste Classe d''actifs'!$B$7))/('Liste Classe d''actifs'!A$8:A$37=$DA$1),ROW('Liste Classe d''actifs'!A11))),"")</f>
        <v/>
      </c>
    </row>
    <row r="13" spans="13:105">
      <c r="X13" s="245"/>
      <c r="AE13" s="241"/>
      <c r="AF13" s="241"/>
      <c r="AG13" s="241"/>
      <c r="AH13" s="241"/>
      <c r="AI13" s="241"/>
      <c r="AJ13" s="241"/>
      <c r="AK13" s="241"/>
      <c r="AL13" s="241"/>
      <c r="AM13" s="241"/>
      <c r="AN13" s="241"/>
      <c r="AO13" s="249" t="str">
        <f>IF('Liste Classe d''actifs'!B19="","",'Liste Classe d''actifs'!B19)</f>
        <v/>
      </c>
      <c r="AP13" s="242" t="str">
        <f>IF(AO13="","",INDEX('Liste Classe d''actifs'!$A$8:$A$37,MATCH(AO13,'Liste Classe d''actifs'!$B$8:$B$37,0)))</f>
        <v/>
      </c>
      <c r="AQ13" s="242" t="str">
        <f t="shared" si="0"/>
        <v/>
      </c>
      <c r="AR13" s="242" t="str">
        <f>IF(AO13="","",IF(SUMIFS('Saisie Patrimoine'!E:E,'Saisie Patrimoine'!C:C,AO13)=0,0,SUMIFS('Saisie Patrimoine'!E:E,'Saisie Patrimoine'!C:C,AO13)))</f>
        <v/>
      </c>
      <c r="AS13" s="242" t="str">
        <f>IF(AO13="","",VLOOKUP(AO13,'Liste Classe d''actifs'!B:D,2,FALSE))</f>
        <v/>
      </c>
      <c r="AT13" s="242" t="str">
        <f>IF(AO13="","",VLOOKUP(AO13,'Liste Classe d''actifs'!B:E,3,FALSE))</f>
        <v/>
      </c>
      <c r="AU13" s="242" t="str">
        <f>IF(AO13="","",VLOOKUP(AO13,'Liste Classe d''actifs'!B:F,4,FALSE))</f>
        <v/>
      </c>
      <c r="AV13" s="242" t="str">
        <f>IF(AO13="","",VLOOKUP(AO13,'Liste Classe d''actifs'!B:G,5,FALSE))</f>
        <v/>
      </c>
      <c r="AW13" s="241" t="str">
        <f>IF(AO13="","",VLOOKUP(AO13,'Liste Classe d''actifs'!B:G,6,FALSE))</f>
        <v/>
      </c>
      <c r="AX13" s="250" t="str">
        <f t="shared" si="1"/>
        <v/>
      </c>
      <c r="AY13" s="242" t="str">
        <f>IF(OR($AZ$14=1,ISERROR(#REF!)),AR13,IF(AO13=#REF!,AR13-#REF!,AR13))</f>
        <v/>
      </c>
      <c r="BB13" s="242" t="str">
        <f>IF('Liste Classe d''actifs'!B19="","",'Liste Classe d''actifs'!B19)</f>
        <v/>
      </c>
      <c r="BC13" s="242" t="e">
        <f t="shared" si="2"/>
        <v>#N/A</v>
      </c>
      <c r="BD13" s="243" t="e">
        <f t="shared" si="3"/>
        <v>#N/A</v>
      </c>
      <c r="BE13" s="244" t="str">
        <f>IF(ISERROR(BC13),"",BC13/SUM(AR:AR)*VLOOKUP(BB13,'Liste Classe d''actifs'!$B$8:$I$36,7,FALSE))</f>
        <v/>
      </c>
      <c r="BF13" s="244" t="str">
        <f>IF(ISERROR(BC13),"",BC13/SUM(AR:AR)*VLOOKUP(BB13,'Liste Classe d''actifs'!$B$8:$I$36,8,FALSE))</f>
        <v/>
      </c>
      <c r="CF13" s="245"/>
      <c r="CV13" s="242" t="str" cm="1">
        <f t="array" ref="CV13">IFERROR(INDEX('Liste Classe d''actifs'!$B$8:$B$37,_xlfn.AGGREGATE(15,6,(ROW('Liste Classe d''actifs'!$B$8:$B$37)-ROW('Liste Classe d''actifs'!$B$7))/('Liste Classe d''actifs'!A$8:A$37=$CV$1),ROW('Liste Classe d''actifs'!A12))),"")</f>
        <v/>
      </c>
      <c r="CW13" s="242" t="str" cm="1">
        <f t="array" ref="CW13">IFERROR(INDEX('Liste Classe d''actifs'!$B$8:$B$37,_xlfn.AGGREGATE(15,6,(ROW('Liste Classe d''actifs'!$B$8:$B$37)-ROW('Liste Classe d''actifs'!$B$7))/('Liste Classe d''actifs'!A$8:A$37=$CW$1),ROW('Liste Classe d''actifs'!A12))),"")</f>
        <v/>
      </c>
      <c r="CX13" s="242" t="str" cm="1">
        <f t="array" ref="CX13">IFERROR(INDEX('Liste Classe d''actifs'!$B$8:$B$37,_xlfn.AGGREGATE(15,6,(ROW('Liste Classe d''actifs'!$B$8:$B$37)-ROW('Liste Classe d''actifs'!$B$7))/('Liste Classe d''actifs'!A$8:A$37=$CX$1),ROW('Liste Classe d''actifs'!A12))),"")</f>
        <v/>
      </c>
      <c r="CY13" s="242" t="str" cm="1">
        <f t="array" ref="CY13">IFERROR(INDEX('Liste Classe d''actifs'!$B$8:$B$37,_xlfn.AGGREGATE(15,6,(ROW('Liste Classe d''actifs'!$B$8:$B$37)-ROW('Liste Classe d''actifs'!$B$7))/('Liste Classe d''actifs'!A$8:A$37=$CY$1),ROW('Liste Classe d''actifs'!A12))),"")</f>
        <v/>
      </c>
      <c r="CZ13" s="242" t="str" cm="1">
        <f t="array" ref="CZ13">IFERROR(INDEX('Liste Classe d''actifs'!$B$8:$B$37,_xlfn.AGGREGATE(15,6,(ROW('Liste Classe d''actifs'!$B$8:$B$37)-ROW('Liste Classe d''actifs'!$B$7))/('Liste Classe d''actifs'!A$8:A$37=$CZ$1),ROW('Liste Classe d''actifs'!A12))),"")</f>
        <v/>
      </c>
      <c r="DA13" s="242" t="str" cm="1">
        <f t="array" ref="DA13">IFERROR(INDEX('Liste Classe d''actifs'!$B$8:$B$37,_xlfn.AGGREGATE(15,6,(ROW('Liste Classe d''actifs'!$B$8:$B$37)-ROW('Liste Classe d''actifs'!$B$7))/('Liste Classe d''actifs'!A$8:A$37=$DA$1),ROW('Liste Classe d''actifs'!A12))),"")</f>
        <v/>
      </c>
    </row>
    <row r="14" spans="13:105">
      <c r="X14" s="245"/>
      <c r="AE14" s="241"/>
      <c r="AF14" s="241"/>
      <c r="AG14" s="241"/>
      <c r="AH14" s="241"/>
      <c r="AI14" s="241"/>
      <c r="AJ14" s="241"/>
      <c r="AK14" s="241"/>
      <c r="AL14" s="241"/>
      <c r="AM14" s="241"/>
      <c r="AN14" s="241"/>
      <c r="AO14" s="249" t="str">
        <f>IF('Liste Classe d''actifs'!B20="","",'Liste Classe d''actifs'!B20)</f>
        <v/>
      </c>
      <c r="AP14" s="242" t="str">
        <f>IF(AO14="","",INDEX('Liste Classe d''actifs'!$A$8:$A$37,MATCH(AO14,'Liste Classe d''actifs'!$B$8:$B$37,0)))</f>
        <v/>
      </c>
      <c r="AQ14" s="242" t="str">
        <f t="shared" si="0"/>
        <v/>
      </c>
      <c r="AR14" s="242" t="str">
        <f>IF(AO14="","",IF(SUMIFS('Saisie Patrimoine'!E:E,'Saisie Patrimoine'!C:C,AO14)=0,0,SUMIFS('Saisie Patrimoine'!E:E,'Saisie Patrimoine'!C:C,AO14)))</f>
        <v/>
      </c>
      <c r="AS14" s="242" t="str">
        <f>IF(AO14="","",VLOOKUP(AO14,'Liste Classe d''actifs'!B:D,2,FALSE))</f>
        <v/>
      </c>
      <c r="AT14" s="242" t="str">
        <f>IF(AO14="","",VLOOKUP(AO14,'Liste Classe d''actifs'!B:E,3,FALSE))</f>
        <v/>
      </c>
      <c r="AU14" s="242" t="str">
        <f>IF(AO14="","",VLOOKUP(AO14,'Liste Classe d''actifs'!B:F,4,FALSE))</f>
        <v/>
      </c>
      <c r="AV14" s="242" t="str">
        <f>IF(AO14="","",VLOOKUP(AO14,'Liste Classe d''actifs'!B:G,5,FALSE))</f>
        <v/>
      </c>
      <c r="AW14" s="241" t="str">
        <f>IF(AO14="","",VLOOKUP(AO14,'Liste Classe d''actifs'!B:G,6,FALSE))</f>
        <v/>
      </c>
      <c r="AX14" s="250" t="str">
        <f t="shared" si="1"/>
        <v/>
      </c>
      <c r="AY14" s="242" t="str">
        <f>IF(OR($AZ$14=1,ISERROR(#REF!)),AR14,IF(AO14=#REF!,AR14-#REF!,AR14))</f>
        <v/>
      </c>
      <c r="AZ14" s="255"/>
      <c r="BB14" s="242" t="str">
        <f>IF('Liste Classe d''actifs'!B20="","",'Liste Classe d''actifs'!B20)</f>
        <v/>
      </c>
      <c r="BC14" s="242" t="e">
        <f t="shared" si="2"/>
        <v>#N/A</v>
      </c>
      <c r="BD14" s="243" t="e">
        <f t="shared" si="3"/>
        <v>#N/A</v>
      </c>
      <c r="BE14" s="244" t="str">
        <f>IF(ISERROR(BC14),"",BC14/SUM(AR:AR)*VLOOKUP(BB14,'Liste Classe d''actifs'!$B$8:$I$36,7,FALSE))</f>
        <v/>
      </c>
      <c r="BF14" s="244" t="str">
        <f>IF(ISERROR(BC14),"",BC14/SUM(AR:AR)*VLOOKUP(BB14,'Liste Classe d''actifs'!$B$8:$I$36,8,FALSE))</f>
        <v/>
      </c>
      <c r="CF14" s="245"/>
      <c r="CV14" s="242" t="str" cm="1">
        <f t="array" ref="CV14">IFERROR(INDEX('Liste Classe d''actifs'!$B$8:$B$37,_xlfn.AGGREGATE(15,6,(ROW('Liste Classe d''actifs'!$B$8:$B$37)-ROW('Liste Classe d''actifs'!$B$7))/('Liste Classe d''actifs'!A$8:A$37=$CV$1),ROW('Liste Classe d''actifs'!A13))),"")</f>
        <v/>
      </c>
      <c r="CW14" s="242" t="str" cm="1">
        <f t="array" ref="CW14">IFERROR(INDEX('Liste Classe d''actifs'!$B$8:$B$37,_xlfn.AGGREGATE(15,6,(ROW('Liste Classe d''actifs'!$B$8:$B$37)-ROW('Liste Classe d''actifs'!$B$7))/('Liste Classe d''actifs'!A$8:A$37=$CW$1),ROW('Liste Classe d''actifs'!A13))),"")</f>
        <v/>
      </c>
      <c r="CX14" s="242" t="str" cm="1">
        <f t="array" ref="CX14">IFERROR(INDEX('Liste Classe d''actifs'!$B$8:$B$37,_xlfn.AGGREGATE(15,6,(ROW('Liste Classe d''actifs'!$B$8:$B$37)-ROW('Liste Classe d''actifs'!$B$7))/('Liste Classe d''actifs'!A$8:A$37=$CX$1),ROW('Liste Classe d''actifs'!A13))),"")</f>
        <v/>
      </c>
      <c r="CY14" s="242" t="str" cm="1">
        <f t="array" ref="CY14">IFERROR(INDEX('Liste Classe d''actifs'!$B$8:$B$37,_xlfn.AGGREGATE(15,6,(ROW('Liste Classe d''actifs'!$B$8:$B$37)-ROW('Liste Classe d''actifs'!$B$7))/('Liste Classe d''actifs'!A$8:A$37=$CY$1),ROW('Liste Classe d''actifs'!A13))),"")</f>
        <v/>
      </c>
      <c r="CZ14" s="242" t="str" cm="1">
        <f t="array" ref="CZ14">IFERROR(INDEX('Liste Classe d''actifs'!$B$8:$B$37,_xlfn.AGGREGATE(15,6,(ROW('Liste Classe d''actifs'!$B$8:$B$37)-ROW('Liste Classe d''actifs'!$B$7))/('Liste Classe d''actifs'!A$8:A$37=$CZ$1),ROW('Liste Classe d''actifs'!A13))),"")</f>
        <v/>
      </c>
      <c r="DA14" s="242" t="str" cm="1">
        <f t="array" ref="DA14">IFERROR(INDEX('Liste Classe d''actifs'!$B$8:$B$37,_xlfn.AGGREGATE(15,6,(ROW('Liste Classe d''actifs'!$B$8:$B$37)-ROW('Liste Classe d''actifs'!$B$7))/('Liste Classe d''actifs'!A$8:A$37=$DA$1),ROW('Liste Classe d''actifs'!A13))),"")</f>
        <v/>
      </c>
    </row>
    <row r="15" spans="13:105">
      <c r="O15" s="256"/>
      <c r="X15" s="245"/>
      <c r="AE15" s="241"/>
      <c r="AF15" s="241"/>
      <c r="AG15" s="241"/>
      <c r="AH15" s="241"/>
      <c r="AI15" s="241"/>
      <c r="AJ15" s="241"/>
      <c r="AK15" s="241"/>
      <c r="AL15" s="241"/>
      <c r="AM15" s="241"/>
      <c r="AN15" s="241"/>
      <c r="AO15" s="249" t="str">
        <f>IF('Liste Classe d''actifs'!B21="","",'Liste Classe d''actifs'!B21)</f>
        <v/>
      </c>
      <c r="AP15" s="242" t="str">
        <f>IF(AO15="","",INDEX('Liste Classe d''actifs'!$A$8:$A$37,MATCH(AO15,'Liste Classe d''actifs'!$B$8:$B$37,0)))</f>
        <v/>
      </c>
      <c r="AQ15" s="242" t="str">
        <f t="shared" si="0"/>
        <v/>
      </c>
      <c r="AR15" s="242" t="str">
        <f>IF(AO15="","",IF(SUMIFS('Saisie Patrimoine'!E:E,'Saisie Patrimoine'!C:C,AO15)=0,0,SUMIFS('Saisie Patrimoine'!E:E,'Saisie Patrimoine'!C:C,AO15)))</f>
        <v/>
      </c>
      <c r="AS15" s="242" t="str">
        <f>IF(AO15="","",VLOOKUP(AO15,'Liste Classe d''actifs'!B:D,2,FALSE))</f>
        <v/>
      </c>
      <c r="AT15" s="242" t="str">
        <f>IF(AO15="","",VLOOKUP(AO15,'Liste Classe d''actifs'!B:E,3,FALSE))</f>
        <v/>
      </c>
      <c r="AU15" s="242" t="str">
        <f>IF(AO15="","",VLOOKUP(AO15,'Liste Classe d''actifs'!B:F,4,FALSE))</f>
        <v/>
      </c>
      <c r="AV15" s="242" t="str">
        <f>IF(AO15="","",VLOOKUP(AO15,'Liste Classe d''actifs'!B:G,5,FALSE))</f>
        <v/>
      </c>
      <c r="AW15" s="241" t="str">
        <f>IF(AO15="","",VLOOKUP(AO15,'Liste Classe d''actifs'!B:G,6,FALSE))</f>
        <v/>
      </c>
      <c r="AX15" s="250" t="str">
        <f t="shared" si="1"/>
        <v/>
      </c>
      <c r="AY15" s="242" t="str">
        <f>IF(OR($AZ$14=1,ISERROR(#REF!)),AR15,IF(AO15=#REF!,AR15-#REF!,AR15))</f>
        <v/>
      </c>
      <c r="AZ15" s="255">
        <v>1</v>
      </c>
      <c r="BB15" s="242" t="str">
        <f>IF('Liste Classe d''actifs'!B21="","",'Liste Classe d''actifs'!B21)</f>
        <v/>
      </c>
      <c r="BC15" s="242" t="e">
        <f t="shared" si="2"/>
        <v>#N/A</v>
      </c>
      <c r="BD15" s="243" t="e">
        <f t="shared" si="3"/>
        <v>#N/A</v>
      </c>
      <c r="BE15" s="244" t="str">
        <f>IF(ISERROR(BC15),"",BC15/SUM(AR:AR)*VLOOKUP(BB15,'Liste Classe d''actifs'!$B$8:$I$36,7,FALSE))</f>
        <v/>
      </c>
      <c r="BF15" s="244" t="str">
        <f>IF(ISERROR(BC15),"",BC15/SUM(AR:AR)*VLOOKUP(BB15,'Liste Classe d''actifs'!$B$8:$I$36,8,FALSE))</f>
        <v/>
      </c>
      <c r="CF15" s="245"/>
      <c r="CV15" s="242" t="str" cm="1">
        <f t="array" ref="CV15">IFERROR(INDEX('Liste Classe d''actifs'!$B$8:$B$37,_xlfn.AGGREGATE(15,6,(ROW('Liste Classe d''actifs'!$B$8:$B$37)-ROW('Liste Classe d''actifs'!$B$7))/('Liste Classe d''actifs'!A$8:A$37=$CV$1),ROW('Liste Classe d''actifs'!A14))),"")</f>
        <v/>
      </c>
      <c r="CW15" s="242" t="str" cm="1">
        <f t="array" ref="CW15">IFERROR(INDEX('Liste Classe d''actifs'!$B$8:$B$37,_xlfn.AGGREGATE(15,6,(ROW('Liste Classe d''actifs'!$B$8:$B$37)-ROW('Liste Classe d''actifs'!$B$7))/('Liste Classe d''actifs'!A$8:A$37=$CW$1),ROW('Liste Classe d''actifs'!A14))),"")</f>
        <v/>
      </c>
      <c r="CX15" s="242" t="str" cm="1">
        <f t="array" ref="CX15">IFERROR(INDEX('Liste Classe d''actifs'!$B$8:$B$37,_xlfn.AGGREGATE(15,6,(ROW('Liste Classe d''actifs'!$B$8:$B$37)-ROW('Liste Classe d''actifs'!$B$7))/('Liste Classe d''actifs'!A$8:A$37=$CX$1),ROW('Liste Classe d''actifs'!A14))),"")</f>
        <v/>
      </c>
      <c r="CY15" s="242" t="str" cm="1">
        <f t="array" ref="CY15">IFERROR(INDEX('Liste Classe d''actifs'!$B$8:$B$37,_xlfn.AGGREGATE(15,6,(ROW('Liste Classe d''actifs'!$B$8:$B$37)-ROW('Liste Classe d''actifs'!$B$7))/('Liste Classe d''actifs'!A$8:A$37=$CY$1),ROW('Liste Classe d''actifs'!A14))),"")</f>
        <v/>
      </c>
      <c r="CZ15" s="242" t="str" cm="1">
        <f t="array" ref="CZ15">IFERROR(INDEX('Liste Classe d''actifs'!$B$8:$B$37,_xlfn.AGGREGATE(15,6,(ROW('Liste Classe d''actifs'!$B$8:$B$37)-ROW('Liste Classe d''actifs'!$B$7))/('Liste Classe d''actifs'!A$8:A$37=$CZ$1),ROW('Liste Classe d''actifs'!A14))),"")</f>
        <v/>
      </c>
      <c r="DA15" s="242" t="str" cm="1">
        <f t="array" ref="DA15">IFERROR(INDEX('Liste Classe d''actifs'!$B$8:$B$37,_xlfn.AGGREGATE(15,6,(ROW('Liste Classe d''actifs'!$B$8:$B$37)-ROW('Liste Classe d''actifs'!$B$7))/('Liste Classe d''actifs'!A$8:A$37=$DA$1),ROW('Liste Classe d''actifs'!A14))),"")</f>
        <v/>
      </c>
    </row>
    <row r="16" spans="13:105">
      <c r="O16" s="256"/>
      <c r="X16" s="245"/>
      <c r="AE16" s="241"/>
      <c r="AF16" s="241"/>
      <c r="AG16" s="241"/>
      <c r="AH16" s="241"/>
      <c r="AI16" s="241"/>
      <c r="AJ16" s="241"/>
      <c r="AK16" s="241"/>
      <c r="AL16" s="241"/>
      <c r="AM16" s="241"/>
      <c r="AN16" s="241"/>
      <c r="AO16" s="249" t="str">
        <f>IF('Liste Classe d''actifs'!B22="","",'Liste Classe d''actifs'!B22)</f>
        <v/>
      </c>
      <c r="AP16" s="242" t="str">
        <f>IF(AO16="","",INDEX('Liste Classe d''actifs'!$A$8:$A$37,MATCH(AO16,'Liste Classe d''actifs'!$B$8:$B$37,0)))</f>
        <v/>
      </c>
      <c r="AQ16" s="242" t="str">
        <f t="shared" si="0"/>
        <v/>
      </c>
      <c r="AR16" s="242" t="str">
        <f>IF(AO16="","",IF(SUMIFS('Saisie Patrimoine'!E:E,'Saisie Patrimoine'!C:C,AO16)=0,0,SUMIFS('Saisie Patrimoine'!E:E,'Saisie Patrimoine'!C:C,AO16)))</f>
        <v/>
      </c>
      <c r="AS16" s="242" t="str">
        <f>IF(AO16="","",VLOOKUP(AO16,'Liste Classe d''actifs'!B:D,2,FALSE))</f>
        <v/>
      </c>
      <c r="AT16" s="242" t="str">
        <f>IF(AO16="","",VLOOKUP(AO16,'Liste Classe d''actifs'!B:E,3,FALSE))</f>
        <v/>
      </c>
      <c r="AU16" s="242" t="str">
        <f>IF(AO16="","",VLOOKUP(AO16,'Liste Classe d''actifs'!B:F,4,FALSE))</f>
        <v/>
      </c>
      <c r="AV16" s="242" t="str">
        <f>IF(AO16="","",VLOOKUP(AO16,'Liste Classe d''actifs'!B:G,5,FALSE))</f>
        <v/>
      </c>
      <c r="AW16" s="241" t="str">
        <f>IF(AO16="","",VLOOKUP(AO16,'Liste Classe d''actifs'!B:G,6,FALSE))</f>
        <v/>
      </c>
      <c r="AX16" s="250" t="str">
        <f t="shared" si="1"/>
        <v/>
      </c>
      <c r="AY16" s="242" t="str">
        <f>IF(OR($AZ$14=1,ISERROR(#REF!)),AR16,IF(AO16=#REF!,AR16-#REF!,AR16))</f>
        <v/>
      </c>
      <c r="BB16" s="242" t="str">
        <f>IF('Liste Classe d''actifs'!B22="","",'Liste Classe d''actifs'!B22)</f>
        <v/>
      </c>
      <c r="BC16" s="242" t="e">
        <f t="shared" si="2"/>
        <v>#N/A</v>
      </c>
      <c r="BD16" s="243" t="e">
        <f t="shared" si="3"/>
        <v>#N/A</v>
      </c>
      <c r="BE16" s="244" t="str">
        <f>IF(ISERROR(BC16),"",BC16/SUM(AR:AR)*VLOOKUP(BB16,'Liste Classe d''actifs'!$B$8:$I$36,7,FALSE))</f>
        <v/>
      </c>
      <c r="BF16" s="244" t="str">
        <f>IF(ISERROR(BC16),"",BC16/SUM(AR:AR)*VLOOKUP(BB16,'Liste Classe d''actifs'!$B$8:$I$36,8,FALSE))</f>
        <v/>
      </c>
      <c r="CF16" s="245"/>
      <c r="CV16" s="242" t="str" cm="1">
        <f t="array" ref="CV16">IFERROR(INDEX('Liste Classe d''actifs'!$B$8:$B$37,_xlfn.AGGREGATE(15,6,(ROW('Liste Classe d''actifs'!$B$8:$B$37)-ROW('Liste Classe d''actifs'!$B$7))/('Liste Classe d''actifs'!A$8:A$37=$CV$1),ROW('Liste Classe d''actifs'!A15))),"")</f>
        <v/>
      </c>
      <c r="CW16" s="242" t="str" cm="1">
        <f t="array" ref="CW16">IFERROR(INDEX('Liste Classe d''actifs'!$B$8:$B$37,_xlfn.AGGREGATE(15,6,(ROW('Liste Classe d''actifs'!$B$8:$B$37)-ROW('Liste Classe d''actifs'!$B$7))/('Liste Classe d''actifs'!A$8:A$37=$CW$1),ROW('Liste Classe d''actifs'!A15))),"")</f>
        <v/>
      </c>
      <c r="CX16" s="242" t="str" cm="1">
        <f t="array" ref="CX16">IFERROR(INDEX('Liste Classe d''actifs'!$B$8:$B$37,_xlfn.AGGREGATE(15,6,(ROW('Liste Classe d''actifs'!$B$8:$B$37)-ROW('Liste Classe d''actifs'!$B$7))/('Liste Classe d''actifs'!A$8:A$37=$CX$1),ROW('Liste Classe d''actifs'!A15))),"")</f>
        <v/>
      </c>
      <c r="CY16" s="242" t="str" cm="1">
        <f t="array" ref="CY16">IFERROR(INDEX('Liste Classe d''actifs'!$B$8:$B$37,_xlfn.AGGREGATE(15,6,(ROW('Liste Classe d''actifs'!$B$8:$B$37)-ROW('Liste Classe d''actifs'!$B$7))/('Liste Classe d''actifs'!A$8:A$37=$CY$1),ROW('Liste Classe d''actifs'!A15))),"")</f>
        <v/>
      </c>
      <c r="CZ16" s="242" t="str" cm="1">
        <f t="array" ref="CZ16">IFERROR(INDEX('Liste Classe d''actifs'!$B$8:$B$37,_xlfn.AGGREGATE(15,6,(ROW('Liste Classe d''actifs'!$B$8:$B$37)-ROW('Liste Classe d''actifs'!$B$7))/('Liste Classe d''actifs'!A$8:A$37=$CZ$1),ROW('Liste Classe d''actifs'!A15))),"")</f>
        <v/>
      </c>
      <c r="DA16" s="242" t="str" cm="1">
        <f t="array" ref="DA16">IFERROR(INDEX('Liste Classe d''actifs'!$B$8:$B$37,_xlfn.AGGREGATE(15,6,(ROW('Liste Classe d''actifs'!$B$8:$B$37)-ROW('Liste Classe d''actifs'!$B$7))/('Liste Classe d''actifs'!A$8:A$37=$DA$1),ROW('Liste Classe d''actifs'!A15))),"")</f>
        <v/>
      </c>
    </row>
    <row r="17" spans="15:105">
      <c r="O17" s="256"/>
      <c r="X17" s="245"/>
      <c r="AE17" s="241"/>
      <c r="AF17" s="241"/>
      <c r="AG17" s="241"/>
      <c r="AH17" s="241"/>
      <c r="AI17" s="241"/>
      <c r="AJ17" s="241"/>
      <c r="AK17" s="241"/>
      <c r="AL17" s="241"/>
      <c r="AM17" s="241"/>
      <c r="AN17" s="241"/>
      <c r="AO17" s="249" t="str">
        <f>IF('Liste Classe d''actifs'!B23="","",'Liste Classe d''actifs'!B23)</f>
        <v/>
      </c>
      <c r="AP17" s="242" t="str">
        <f>IF(AO17="","",INDEX('Liste Classe d''actifs'!$A$8:$A$37,MATCH(AO17,'Liste Classe d''actifs'!$B$8:$B$37,0)))</f>
        <v/>
      </c>
      <c r="AQ17" s="242" t="str">
        <f t="shared" si="0"/>
        <v/>
      </c>
      <c r="AR17" s="242" t="str">
        <f>IF(AO17="","",IF(SUMIFS('Saisie Patrimoine'!E:E,'Saisie Patrimoine'!C:C,AO17)=0,0,SUMIFS('Saisie Patrimoine'!E:E,'Saisie Patrimoine'!C:C,AO17)))</f>
        <v/>
      </c>
      <c r="AS17" s="242" t="str">
        <f>IF(AO17="","",VLOOKUP(AO17,'Liste Classe d''actifs'!B:D,2,FALSE))</f>
        <v/>
      </c>
      <c r="AT17" s="242" t="str">
        <f>IF(AO17="","",VLOOKUP(AO17,'Liste Classe d''actifs'!B:E,3,FALSE))</f>
        <v/>
      </c>
      <c r="AU17" s="242" t="str">
        <f>IF(AO17="","",VLOOKUP(AO17,'Liste Classe d''actifs'!B:F,4,FALSE))</f>
        <v/>
      </c>
      <c r="AV17" s="242" t="str">
        <f>IF(AO17="","",VLOOKUP(AO17,'Liste Classe d''actifs'!B:G,5,FALSE))</f>
        <v/>
      </c>
      <c r="AW17" s="241" t="str">
        <f>IF(AO17="","",VLOOKUP(AO17,'Liste Classe d''actifs'!B:G,6,FALSE))</f>
        <v/>
      </c>
      <c r="AX17" s="250" t="str">
        <f t="shared" si="1"/>
        <v/>
      </c>
      <c r="AY17" s="242" t="str">
        <f>IF(OR($AZ$14=1,ISERROR(#REF!)),AR17,IF(AO17=#REF!,AR17-#REF!,AR17))</f>
        <v/>
      </c>
      <c r="BB17" s="242" t="str">
        <f>IF('Liste Classe d''actifs'!B23="","",'Liste Classe d''actifs'!B23)</f>
        <v/>
      </c>
      <c r="BC17" s="242" t="e">
        <f t="shared" si="2"/>
        <v>#N/A</v>
      </c>
      <c r="BD17" s="243" t="e">
        <f t="shared" si="3"/>
        <v>#N/A</v>
      </c>
      <c r="BE17" s="244" t="str">
        <f>IF(ISERROR(BC17),"",BC17/SUM(AR:AR)*VLOOKUP(BB17,'Liste Classe d''actifs'!$B$8:$I$36,7,FALSE))</f>
        <v/>
      </c>
      <c r="BF17" s="244" t="str">
        <f>IF(ISERROR(BC17),"",BC17/SUM(AR:AR)*VLOOKUP(BB17,'Liste Classe d''actifs'!$B$8:$I$36,8,FALSE))</f>
        <v/>
      </c>
      <c r="CF17" s="245"/>
      <c r="CV17" s="242" t="str" cm="1">
        <f t="array" ref="CV17">IFERROR(INDEX('Liste Classe d''actifs'!$B$8:$B$37,_xlfn.AGGREGATE(15,6,(ROW('Liste Classe d''actifs'!$B$8:$B$37)-ROW('Liste Classe d''actifs'!$B$7))/('Liste Classe d''actifs'!A$8:A$37=$CV$1),ROW('Liste Classe d''actifs'!A16))),"")</f>
        <v/>
      </c>
      <c r="CW17" s="242" t="str" cm="1">
        <f t="array" ref="CW17">IFERROR(INDEX('Liste Classe d''actifs'!$B$8:$B$37,_xlfn.AGGREGATE(15,6,(ROW('Liste Classe d''actifs'!$B$8:$B$37)-ROW('Liste Classe d''actifs'!$B$7))/('Liste Classe d''actifs'!A$8:A$37=$CW$1),ROW('Liste Classe d''actifs'!A16))),"")</f>
        <v/>
      </c>
      <c r="CX17" s="242" t="str" cm="1">
        <f t="array" ref="CX17">IFERROR(INDEX('Liste Classe d''actifs'!$B$8:$B$37,_xlfn.AGGREGATE(15,6,(ROW('Liste Classe d''actifs'!$B$8:$B$37)-ROW('Liste Classe d''actifs'!$B$7))/('Liste Classe d''actifs'!A$8:A$37=$CX$1),ROW('Liste Classe d''actifs'!A16))),"")</f>
        <v/>
      </c>
      <c r="CY17" s="242" t="str" cm="1">
        <f t="array" ref="CY17">IFERROR(INDEX('Liste Classe d''actifs'!$B$8:$B$37,_xlfn.AGGREGATE(15,6,(ROW('Liste Classe d''actifs'!$B$8:$B$37)-ROW('Liste Classe d''actifs'!$B$7))/('Liste Classe d''actifs'!A$8:A$37=$CY$1),ROW('Liste Classe d''actifs'!A16))),"")</f>
        <v/>
      </c>
      <c r="CZ17" s="242" t="str" cm="1">
        <f t="array" ref="CZ17">IFERROR(INDEX('Liste Classe d''actifs'!$B$8:$B$37,_xlfn.AGGREGATE(15,6,(ROW('Liste Classe d''actifs'!$B$8:$B$37)-ROW('Liste Classe d''actifs'!$B$7))/('Liste Classe d''actifs'!A$8:A$37=$CZ$1),ROW('Liste Classe d''actifs'!A16))),"")</f>
        <v/>
      </c>
      <c r="DA17" s="242" t="str" cm="1">
        <f t="array" ref="DA17">IFERROR(INDEX('Liste Classe d''actifs'!$B$8:$B$37,_xlfn.AGGREGATE(15,6,(ROW('Liste Classe d''actifs'!$B$8:$B$37)-ROW('Liste Classe d''actifs'!$B$7))/('Liste Classe d''actifs'!A$8:A$37=$DA$1),ROW('Liste Classe d''actifs'!A16))),"")</f>
        <v/>
      </c>
    </row>
    <row r="18" spans="15:105">
      <c r="O18" s="256"/>
      <c r="X18" s="245"/>
      <c r="AE18" s="241"/>
      <c r="AF18" s="241"/>
      <c r="AG18" s="241"/>
      <c r="AH18" s="241"/>
      <c r="AI18" s="241"/>
      <c r="AJ18" s="241"/>
      <c r="AK18" s="241"/>
      <c r="AL18" s="241"/>
      <c r="AM18" s="241"/>
      <c r="AN18" s="241"/>
      <c r="AO18" s="249" t="str">
        <f>IF('Liste Classe d''actifs'!B24="","",'Liste Classe d''actifs'!B24)</f>
        <v/>
      </c>
      <c r="AP18" s="242" t="str">
        <f>IF(AO18="","",INDEX('Liste Classe d''actifs'!$A$8:$A$37,MATCH(AO18,'Liste Classe d''actifs'!$B$8:$B$37,0)))</f>
        <v/>
      </c>
      <c r="AQ18" s="242" t="str">
        <f t="shared" si="0"/>
        <v/>
      </c>
      <c r="AR18" s="242" t="str">
        <f>IF(AO18="","",IF(SUMIFS('Saisie Patrimoine'!E:E,'Saisie Patrimoine'!C:C,AO18)=0,0,SUMIFS('Saisie Patrimoine'!E:E,'Saisie Patrimoine'!C:C,AO18)))</f>
        <v/>
      </c>
      <c r="AS18" s="242" t="str">
        <f>IF(AO18="","",VLOOKUP(AO18,'Liste Classe d''actifs'!B:D,2,FALSE))</f>
        <v/>
      </c>
      <c r="AT18" s="242" t="str">
        <f>IF(AO18="","",VLOOKUP(AO18,'Liste Classe d''actifs'!B:E,3,FALSE))</f>
        <v/>
      </c>
      <c r="AU18" s="242" t="str">
        <f>IF(AO18="","",VLOOKUP(AO18,'Liste Classe d''actifs'!B:F,4,FALSE))</f>
        <v/>
      </c>
      <c r="AV18" s="242" t="str">
        <f>IF(AO18="","",VLOOKUP(AO18,'Liste Classe d''actifs'!B:G,5,FALSE))</f>
        <v/>
      </c>
      <c r="AW18" s="241" t="str">
        <f>IF(AO18="","",VLOOKUP(AO18,'Liste Classe d''actifs'!B:G,6,FALSE))</f>
        <v/>
      </c>
      <c r="AX18" s="250" t="str">
        <f t="shared" si="1"/>
        <v/>
      </c>
      <c r="AY18" s="242" t="str">
        <f>IF(OR($AZ$14=1,ISERROR(#REF!)),AR18,IF(AO18=#REF!,AR18-#REF!,AR18))</f>
        <v/>
      </c>
      <c r="BB18" s="242" t="str">
        <f>IF('Liste Classe d''actifs'!B24="","",'Liste Classe d''actifs'!B24)</f>
        <v/>
      </c>
      <c r="BC18" s="242" t="e">
        <f t="shared" si="2"/>
        <v>#N/A</v>
      </c>
      <c r="BD18" s="243" t="e">
        <f t="shared" si="3"/>
        <v>#N/A</v>
      </c>
      <c r="BE18" s="244" t="str">
        <f>IF(ISERROR(BC18),"",BC18/SUM(AR:AR)*VLOOKUP(BB18,'Liste Classe d''actifs'!$B$8:$I$36,7,FALSE))</f>
        <v/>
      </c>
      <c r="BF18" s="244" t="str">
        <f>IF(ISERROR(BC18),"",BC18/SUM(AR:AR)*VLOOKUP(BB18,'Liste Classe d''actifs'!$B$8:$I$36,8,FALSE))</f>
        <v/>
      </c>
      <c r="CF18" s="245"/>
      <c r="CV18" s="242" t="str" cm="1">
        <f t="array" ref="CV18">IFERROR(INDEX('Liste Classe d''actifs'!$B$8:$B$37,_xlfn.AGGREGATE(15,6,(ROW('Liste Classe d''actifs'!$B$8:$B$37)-ROW('Liste Classe d''actifs'!$B$7))/('Liste Classe d''actifs'!A$8:A$37=$CV$1),ROW('Liste Classe d''actifs'!A17))),"")</f>
        <v/>
      </c>
      <c r="CW18" s="242" t="str" cm="1">
        <f t="array" ref="CW18">IFERROR(INDEX('Liste Classe d''actifs'!$B$8:$B$37,_xlfn.AGGREGATE(15,6,(ROW('Liste Classe d''actifs'!$B$8:$B$37)-ROW('Liste Classe d''actifs'!$B$7))/('Liste Classe d''actifs'!A$8:A$37=$CW$1),ROW('Liste Classe d''actifs'!A17))),"")</f>
        <v/>
      </c>
      <c r="CX18" s="242" t="str" cm="1">
        <f t="array" ref="CX18">IFERROR(INDEX('Liste Classe d''actifs'!$B$8:$B$37,_xlfn.AGGREGATE(15,6,(ROW('Liste Classe d''actifs'!$B$8:$B$37)-ROW('Liste Classe d''actifs'!$B$7))/('Liste Classe d''actifs'!A$8:A$37=$CX$1),ROW('Liste Classe d''actifs'!A17))),"")</f>
        <v/>
      </c>
      <c r="CY18" s="242" t="str" cm="1">
        <f t="array" ref="CY18">IFERROR(INDEX('Liste Classe d''actifs'!$B$8:$B$37,_xlfn.AGGREGATE(15,6,(ROW('Liste Classe d''actifs'!$B$8:$B$37)-ROW('Liste Classe d''actifs'!$B$7))/('Liste Classe d''actifs'!A$8:A$37=$CY$1),ROW('Liste Classe d''actifs'!A17))),"")</f>
        <v/>
      </c>
      <c r="CZ18" s="242" t="str" cm="1">
        <f t="array" ref="CZ18">IFERROR(INDEX('Liste Classe d''actifs'!$B$8:$B$37,_xlfn.AGGREGATE(15,6,(ROW('Liste Classe d''actifs'!$B$8:$B$37)-ROW('Liste Classe d''actifs'!$B$7))/('Liste Classe d''actifs'!A$8:A$37=$CZ$1),ROW('Liste Classe d''actifs'!A17))),"")</f>
        <v/>
      </c>
      <c r="DA18" s="242" t="str" cm="1">
        <f t="array" ref="DA18">IFERROR(INDEX('Liste Classe d''actifs'!$B$8:$B$37,_xlfn.AGGREGATE(15,6,(ROW('Liste Classe d''actifs'!$B$8:$B$37)-ROW('Liste Classe d''actifs'!$B$7))/('Liste Classe d''actifs'!A$8:A$37=$DA$1),ROW('Liste Classe d''actifs'!A17))),"")</f>
        <v/>
      </c>
    </row>
    <row r="19" spans="15:105">
      <c r="O19" s="256"/>
      <c r="X19" s="245"/>
      <c r="AE19" s="241"/>
      <c r="AF19" s="241"/>
      <c r="AG19" s="241"/>
      <c r="AH19" s="241"/>
      <c r="AI19" s="241"/>
      <c r="AJ19" s="241"/>
      <c r="AK19" s="241"/>
      <c r="AL19" s="241"/>
      <c r="AM19" s="241"/>
      <c r="AN19" s="241"/>
      <c r="AO19" s="249" t="str">
        <f>IF('Liste Classe d''actifs'!B25="","",'Liste Classe d''actifs'!B25)</f>
        <v/>
      </c>
      <c r="AP19" s="242" t="str">
        <f>IF(AO19="","",INDEX('Liste Classe d''actifs'!$A$8:$A$37,MATCH(AO19,'Liste Classe d''actifs'!$B$8:$B$37,0)))</f>
        <v/>
      </c>
      <c r="AQ19" s="242" t="str">
        <f t="shared" si="0"/>
        <v/>
      </c>
      <c r="AR19" s="242" t="str">
        <f>IF(AO19="","",IF(SUMIFS('Saisie Patrimoine'!E:E,'Saisie Patrimoine'!C:C,AO19)=0,0,SUMIFS('Saisie Patrimoine'!E:E,'Saisie Patrimoine'!C:C,AO19)))</f>
        <v/>
      </c>
      <c r="AS19" s="242" t="str">
        <f>IF(AO19="","",VLOOKUP(AO19,'Liste Classe d''actifs'!B:D,2,FALSE))</f>
        <v/>
      </c>
      <c r="AT19" s="242" t="str">
        <f>IF(AO19="","",VLOOKUP(AO19,'Liste Classe d''actifs'!B:E,3,FALSE))</f>
        <v/>
      </c>
      <c r="AU19" s="242" t="str">
        <f>IF(AO19="","",VLOOKUP(AO19,'Liste Classe d''actifs'!B:F,4,FALSE))</f>
        <v/>
      </c>
      <c r="AV19" s="242" t="str">
        <f>IF(AO19="","",VLOOKUP(AO19,'Liste Classe d''actifs'!B:G,5,FALSE))</f>
        <v/>
      </c>
      <c r="AW19" s="241" t="str">
        <f>IF(AO19="","",VLOOKUP(AO19,'Liste Classe d''actifs'!B:G,6,FALSE))</f>
        <v/>
      </c>
      <c r="AX19" s="250" t="str">
        <f t="shared" si="1"/>
        <v/>
      </c>
      <c r="AY19" s="242" t="str">
        <f>IF(OR($AZ$14=1,ISERROR(#REF!)),AR19,IF(AO19=#REF!,AR19-#REF!,AR19))</f>
        <v/>
      </c>
      <c r="BB19" s="242" t="str">
        <f>IF('Liste Classe d''actifs'!B25="","",'Liste Classe d''actifs'!B25)</f>
        <v/>
      </c>
      <c r="BC19" s="242" t="e">
        <f t="shared" si="2"/>
        <v>#N/A</v>
      </c>
      <c r="BD19" s="243" t="e">
        <f t="shared" si="3"/>
        <v>#N/A</v>
      </c>
      <c r="BE19" s="244" t="str">
        <f>IF(ISERROR(BC19),"",BC19/SUM(AR:AR)*VLOOKUP(BB19,'Liste Classe d''actifs'!$B$8:$I$36,7,FALSE))</f>
        <v/>
      </c>
      <c r="BF19" s="244" t="str">
        <f>IF(ISERROR(BC19),"",BC19/SUM(AR:AR)*VLOOKUP(BB19,'Liste Classe d''actifs'!$B$8:$I$36,8,FALSE))</f>
        <v/>
      </c>
      <c r="CF19" s="245"/>
      <c r="CV19" s="242" t="str" cm="1">
        <f t="array" ref="CV19">IFERROR(INDEX('Liste Classe d''actifs'!$B$8:$B$37,_xlfn.AGGREGATE(15,6,(ROW('Liste Classe d''actifs'!$B$8:$B$37)-ROW('Liste Classe d''actifs'!$B$7))/('Liste Classe d''actifs'!A$8:A$37=$CV$1),ROW('Liste Classe d''actifs'!A18))),"")</f>
        <v/>
      </c>
      <c r="CW19" s="242" t="str" cm="1">
        <f t="array" ref="CW19">IFERROR(INDEX('Liste Classe d''actifs'!$B$8:$B$37,_xlfn.AGGREGATE(15,6,(ROW('Liste Classe d''actifs'!$B$8:$B$37)-ROW('Liste Classe d''actifs'!$B$7))/('Liste Classe d''actifs'!A$8:A$37=$CW$1),ROW('Liste Classe d''actifs'!A18))),"")</f>
        <v/>
      </c>
      <c r="CX19" s="242" t="str" cm="1">
        <f t="array" ref="CX19">IFERROR(INDEX('Liste Classe d''actifs'!$B$8:$B$37,_xlfn.AGGREGATE(15,6,(ROW('Liste Classe d''actifs'!$B$8:$B$37)-ROW('Liste Classe d''actifs'!$B$7))/('Liste Classe d''actifs'!A$8:A$37=$CX$1),ROW('Liste Classe d''actifs'!A18))),"")</f>
        <v/>
      </c>
      <c r="CY19" s="242" t="str" cm="1">
        <f t="array" ref="CY19">IFERROR(INDEX('Liste Classe d''actifs'!$B$8:$B$37,_xlfn.AGGREGATE(15,6,(ROW('Liste Classe d''actifs'!$B$8:$B$37)-ROW('Liste Classe d''actifs'!$B$7))/('Liste Classe d''actifs'!A$8:A$37=$CY$1),ROW('Liste Classe d''actifs'!A18))),"")</f>
        <v/>
      </c>
      <c r="CZ19" s="242" t="str" cm="1">
        <f t="array" ref="CZ19">IFERROR(INDEX('Liste Classe d''actifs'!$B$8:$B$37,_xlfn.AGGREGATE(15,6,(ROW('Liste Classe d''actifs'!$B$8:$B$37)-ROW('Liste Classe d''actifs'!$B$7))/('Liste Classe d''actifs'!A$8:A$37=$CZ$1),ROW('Liste Classe d''actifs'!A18))),"")</f>
        <v/>
      </c>
      <c r="DA19" s="242" t="str" cm="1">
        <f t="array" ref="DA19">IFERROR(INDEX('Liste Classe d''actifs'!$B$8:$B$37,_xlfn.AGGREGATE(15,6,(ROW('Liste Classe d''actifs'!$B$8:$B$37)-ROW('Liste Classe d''actifs'!$B$7))/('Liste Classe d''actifs'!A$8:A$37=$DA$1),ROW('Liste Classe d''actifs'!A18))),"")</f>
        <v/>
      </c>
    </row>
    <row r="20" spans="15:105">
      <c r="O20" s="256"/>
      <c r="X20" s="245"/>
      <c r="AE20" s="241"/>
      <c r="AF20" s="241"/>
      <c r="AG20" s="241"/>
      <c r="AH20" s="241"/>
      <c r="AI20" s="241"/>
      <c r="AJ20" s="241"/>
      <c r="AK20" s="241"/>
      <c r="AL20" s="241"/>
      <c r="AM20" s="241"/>
      <c r="AN20" s="241"/>
      <c r="AO20" s="249" t="str">
        <f>IF('Liste Classe d''actifs'!B26="","",'Liste Classe d''actifs'!B26)</f>
        <v/>
      </c>
      <c r="AP20" s="242" t="str">
        <f>IF(AO20="","",INDEX('Liste Classe d''actifs'!$A$8:$A$37,MATCH(AO20,'Liste Classe d''actifs'!$B$8:$B$37,0)))</f>
        <v/>
      </c>
      <c r="AQ20" s="242" t="str">
        <f t="shared" si="0"/>
        <v/>
      </c>
      <c r="AR20" s="242" t="str">
        <f>IF(AO20="","",IF(SUMIFS('Saisie Patrimoine'!E:E,'Saisie Patrimoine'!C:C,AO20)=0,0,SUMIFS('Saisie Patrimoine'!E:E,'Saisie Patrimoine'!C:C,AO20)))</f>
        <v/>
      </c>
      <c r="AS20" s="242" t="str">
        <f>IF(AO20="","",VLOOKUP(AO20,'Liste Classe d''actifs'!B:D,2,FALSE))</f>
        <v/>
      </c>
      <c r="AT20" s="242" t="str">
        <f>IF(AO20="","",VLOOKUP(AO20,'Liste Classe d''actifs'!B:E,3,FALSE))</f>
        <v/>
      </c>
      <c r="AU20" s="242" t="str">
        <f>IF(AO20="","",VLOOKUP(AO20,'Liste Classe d''actifs'!B:F,4,FALSE))</f>
        <v/>
      </c>
      <c r="AV20" s="242" t="str">
        <f>IF(AO20="","",VLOOKUP(AO20,'Liste Classe d''actifs'!B:G,5,FALSE))</f>
        <v/>
      </c>
      <c r="AW20" s="241" t="str">
        <f>IF(AO20="","",VLOOKUP(AO20,'Liste Classe d''actifs'!B:G,6,FALSE))</f>
        <v/>
      </c>
      <c r="AX20" s="250" t="str">
        <f t="shared" si="1"/>
        <v/>
      </c>
      <c r="AY20" s="242" t="str">
        <f>IF(OR($AZ$14=1,ISERROR(#REF!)),AR20,IF(AO20=#REF!,AR20-#REF!,AR20))</f>
        <v/>
      </c>
      <c r="BB20" s="242" t="str">
        <f>IF('Liste Classe d''actifs'!B26="","",'Liste Classe d''actifs'!B26)</f>
        <v/>
      </c>
      <c r="BC20" s="242" t="e">
        <f t="shared" si="2"/>
        <v>#N/A</v>
      </c>
      <c r="BD20" s="243" t="e">
        <f t="shared" si="3"/>
        <v>#N/A</v>
      </c>
      <c r="BE20" s="244" t="str">
        <f>IF(ISERROR(BC20),"",BC20/SUM(AR:AR)*VLOOKUP(BB20,'Liste Classe d''actifs'!$B$8:$I$36,7,FALSE))</f>
        <v/>
      </c>
      <c r="BF20" s="244" t="str">
        <f>IF(ISERROR(BC20),"",BC20/SUM(AR:AR)*VLOOKUP(BB20,'Liste Classe d''actifs'!$B$8:$I$36,8,FALSE))</f>
        <v/>
      </c>
      <c r="CF20" s="245"/>
      <c r="CV20" s="242" t="str" cm="1">
        <f t="array" ref="CV20">IFERROR(INDEX('Liste Classe d''actifs'!$B$8:$B$37,_xlfn.AGGREGATE(15,6,(ROW('Liste Classe d''actifs'!$B$8:$B$37)-ROW('Liste Classe d''actifs'!$B$7))/('Liste Classe d''actifs'!A$8:A$37=$CV$1),ROW('Liste Classe d''actifs'!A19))),"")</f>
        <v/>
      </c>
      <c r="CW20" s="242" t="str" cm="1">
        <f t="array" ref="CW20">IFERROR(INDEX('Liste Classe d''actifs'!$B$8:$B$37,_xlfn.AGGREGATE(15,6,(ROW('Liste Classe d''actifs'!$B$8:$B$37)-ROW('Liste Classe d''actifs'!$B$7))/('Liste Classe d''actifs'!A$8:A$37=$CW$1),ROW('Liste Classe d''actifs'!A19))),"")</f>
        <v/>
      </c>
      <c r="CX20" s="242" t="str" cm="1">
        <f t="array" ref="CX20">IFERROR(INDEX('Liste Classe d''actifs'!$B$8:$B$37,_xlfn.AGGREGATE(15,6,(ROW('Liste Classe d''actifs'!$B$8:$B$37)-ROW('Liste Classe d''actifs'!$B$7))/('Liste Classe d''actifs'!A$8:A$37=$CX$1),ROW('Liste Classe d''actifs'!A19))),"")</f>
        <v/>
      </c>
      <c r="CY20" s="242" t="str" cm="1">
        <f t="array" ref="CY20">IFERROR(INDEX('Liste Classe d''actifs'!$B$8:$B$37,_xlfn.AGGREGATE(15,6,(ROW('Liste Classe d''actifs'!$B$8:$B$37)-ROW('Liste Classe d''actifs'!$B$7))/('Liste Classe d''actifs'!A$8:A$37=$CY$1),ROW('Liste Classe d''actifs'!A19))),"")</f>
        <v/>
      </c>
      <c r="CZ20" s="242" t="str" cm="1">
        <f t="array" ref="CZ20">IFERROR(INDEX('Liste Classe d''actifs'!$B$8:$B$37,_xlfn.AGGREGATE(15,6,(ROW('Liste Classe d''actifs'!$B$8:$B$37)-ROW('Liste Classe d''actifs'!$B$7))/('Liste Classe d''actifs'!A$8:A$37=$CZ$1),ROW('Liste Classe d''actifs'!A19))),"")</f>
        <v/>
      </c>
      <c r="DA20" s="242" t="str" cm="1">
        <f t="array" ref="DA20">IFERROR(INDEX('Liste Classe d''actifs'!$B$8:$B$37,_xlfn.AGGREGATE(15,6,(ROW('Liste Classe d''actifs'!$B$8:$B$37)-ROW('Liste Classe d''actifs'!$B$7))/('Liste Classe d''actifs'!A$8:A$37=$DA$1),ROW('Liste Classe d''actifs'!A19))),"")</f>
        <v/>
      </c>
    </row>
    <row r="21" spans="15:105">
      <c r="O21" s="256"/>
      <c r="X21" s="245"/>
      <c r="AE21" s="241"/>
      <c r="AF21" s="241"/>
      <c r="AG21" s="241"/>
      <c r="AH21" s="241"/>
      <c r="AI21" s="241"/>
      <c r="AJ21" s="241"/>
      <c r="AK21" s="241"/>
      <c r="AL21" s="241"/>
      <c r="AM21" s="241"/>
      <c r="AN21" s="241"/>
      <c r="AO21" s="249" t="str">
        <f>IF('Liste Classe d''actifs'!B27="","",'Liste Classe d''actifs'!B27)</f>
        <v/>
      </c>
      <c r="AP21" s="242" t="str">
        <f>IF(AO21="","",INDEX('Liste Classe d''actifs'!$A$8:$A$37,MATCH(AO21,'Liste Classe d''actifs'!$B$8:$B$37,0)))</f>
        <v/>
      </c>
      <c r="AQ21" s="242" t="str">
        <f t="shared" si="0"/>
        <v/>
      </c>
      <c r="AR21" s="242" t="str">
        <f>IF(AO21="","",IF(SUMIFS('Saisie Patrimoine'!E:E,'Saisie Patrimoine'!C:C,AO21)=0,0,SUMIFS('Saisie Patrimoine'!E:E,'Saisie Patrimoine'!C:C,AO21)))</f>
        <v/>
      </c>
      <c r="AS21" s="242" t="str">
        <f>IF(AO21="","",VLOOKUP(AO21,'Liste Classe d''actifs'!B:D,2,FALSE))</f>
        <v/>
      </c>
      <c r="AT21" s="242" t="str">
        <f>IF(AO21="","",VLOOKUP(AO21,'Liste Classe d''actifs'!B:E,3,FALSE))</f>
        <v/>
      </c>
      <c r="AU21" s="242" t="str">
        <f>IF(AO21="","",VLOOKUP(AO21,'Liste Classe d''actifs'!B:F,4,FALSE))</f>
        <v/>
      </c>
      <c r="AV21" s="242" t="str">
        <f>IF(AO21="","",VLOOKUP(AO21,'Liste Classe d''actifs'!B:G,5,FALSE))</f>
        <v/>
      </c>
      <c r="AW21" s="241" t="str">
        <f>IF(AO21="","",VLOOKUP(AO21,'Liste Classe d''actifs'!B:G,6,FALSE))</f>
        <v/>
      </c>
      <c r="AX21" s="250" t="str">
        <f t="shared" si="1"/>
        <v/>
      </c>
      <c r="AY21" s="242" t="str">
        <f>IF(OR($AZ$14=1,ISERROR(#REF!)),AR21,IF(AO21=#REF!,AR21-#REF!,AR21))</f>
        <v/>
      </c>
      <c r="BB21" s="242" t="str">
        <f>IF('Liste Classe d''actifs'!B27="","",'Liste Classe d''actifs'!B27)</f>
        <v/>
      </c>
      <c r="BC21" s="242" t="e">
        <f t="shared" si="2"/>
        <v>#N/A</v>
      </c>
      <c r="BD21" s="243" t="e">
        <f t="shared" si="3"/>
        <v>#N/A</v>
      </c>
      <c r="BE21" s="244" t="str">
        <f>IF(ISERROR(BC21),"",BC21/SUM(AR:AR)*VLOOKUP(BB21,'Liste Classe d''actifs'!$B$8:$I$36,7,FALSE))</f>
        <v/>
      </c>
      <c r="BF21" s="244" t="str">
        <f>IF(ISERROR(BC21),"",BC21/SUM(AR:AR)*VLOOKUP(BB21,'Liste Classe d''actifs'!$B$8:$I$36,8,FALSE))</f>
        <v/>
      </c>
      <c r="CF21" s="245"/>
      <c r="CV21" s="242" t="str" cm="1">
        <f t="array" ref="CV21">IFERROR(INDEX('Liste Classe d''actifs'!$B$8:$B$37,_xlfn.AGGREGATE(15,6,(ROW('Liste Classe d''actifs'!$B$8:$B$37)-ROW('Liste Classe d''actifs'!$B$7))/('Liste Classe d''actifs'!A$8:A$37=$CV$1),ROW('Liste Classe d''actifs'!A20))),"")</f>
        <v/>
      </c>
      <c r="CW21" s="242" t="str" cm="1">
        <f t="array" ref="CW21">IFERROR(INDEX('Liste Classe d''actifs'!$B$8:$B$37,_xlfn.AGGREGATE(15,6,(ROW('Liste Classe d''actifs'!$B$8:$B$37)-ROW('Liste Classe d''actifs'!$B$7))/('Liste Classe d''actifs'!A$8:A$37=$CW$1),ROW('Liste Classe d''actifs'!A20))),"")</f>
        <v/>
      </c>
      <c r="CX21" s="242" t="str" cm="1">
        <f t="array" ref="CX21">IFERROR(INDEX('Liste Classe d''actifs'!$B$8:$B$37,_xlfn.AGGREGATE(15,6,(ROW('Liste Classe d''actifs'!$B$8:$B$37)-ROW('Liste Classe d''actifs'!$B$7))/('Liste Classe d''actifs'!A$8:A$37=$CX$1),ROW('Liste Classe d''actifs'!A20))),"")</f>
        <v/>
      </c>
      <c r="CY21" s="242" t="str" cm="1">
        <f t="array" ref="CY21">IFERROR(INDEX('Liste Classe d''actifs'!$B$8:$B$37,_xlfn.AGGREGATE(15,6,(ROW('Liste Classe d''actifs'!$B$8:$B$37)-ROW('Liste Classe d''actifs'!$B$7))/('Liste Classe d''actifs'!A$8:A$37=$CY$1),ROW('Liste Classe d''actifs'!A20))),"")</f>
        <v/>
      </c>
      <c r="CZ21" s="242" t="str" cm="1">
        <f t="array" ref="CZ21">IFERROR(INDEX('Liste Classe d''actifs'!$B$8:$B$37,_xlfn.AGGREGATE(15,6,(ROW('Liste Classe d''actifs'!$B$8:$B$37)-ROW('Liste Classe d''actifs'!$B$7))/('Liste Classe d''actifs'!A$8:A$37=$CZ$1),ROW('Liste Classe d''actifs'!A20))),"")</f>
        <v/>
      </c>
      <c r="DA21" s="242" t="str" cm="1">
        <f t="array" ref="DA21">IFERROR(INDEX('Liste Classe d''actifs'!$B$8:$B$37,_xlfn.AGGREGATE(15,6,(ROW('Liste Classe d''actifs'!$B$8:$B$37)-ROW('Liste Classe d''actifs'!$B$7))/('Liste Classe d''actifs'!A$8:A$37=$DA$1),ROW('Liste Classe d''actifs'!A20))),"")</f>
        <v/>
      </c>
    </row>
    <row r="22" spans="15:105">
      <c r="O22" s="256"/>
      <c r="X22" s="245"/>
      <c r="AE22" s="241"/>
      <c r="AF22" s="241"/>
      <c r="AG22" s="241"/>
      <c r="AH22" s="241"/>
      <c r="AI22" s="241"/>
      <c r="AJ22" s="241"/>
      <c r="AK22" s="241"/>
      <c r="AL22" s="241"/>
      <c r="AM22" s="241"/>
      <c r="AN22" s="241"/>
      <c r="AO22" s="249" t="str">
        <f>IF('Liste Classe d''actifs'!B28="","",'Liste Classe d''actifs'!B28)</f>
        <v/>
      </c>
      <c r="AP22" s="242" t="str">
        <f>IF(AO22="","",INDEX('Liste Classe d''actifs'!$A$8:$A$37,MATCH(AO22,'Liste Classe d''actifs'!$B$8:$B$37,0)))</f>
        <v/>
      </c>
      <c r="AQ22" s="242" t="str">
        <f t="shared" si="0"/>
        <v/>
      </c>
      <c r="AR22" s="242" t="str">
        <f>IF(AO22="","",IF(SUMIFS('Saisie Patrimoine'!E:E,'Saisie Patrimoine'!C:C,AO22)=0,0,SUMIFS('Saisie Patrimoine'!E:E,'Saisie Patrimoine'!C:C,AO22)))</f>
        <v/>
      </c>
      <c r="AS22" s="242" t="str">
        <f>IF(AO22="","",VLOOKUP(AO22,'Liste Classe d''actifs'!B:D,2,FALSE))</f>
        <v/>
      </c>
      <c r="AT22" s="242" t="str">
        <f>IF(AO22="","",VLOOKUP(AO22,'Liste Classe d''actifs'!B:E,3,FALSE))</f>
        <v/>
      </c>
      <c r="AU22" s="242" t="str">
        <f>IF(AO22="","",VLOOKUP(AO22,'Liste Classe d''actifs'!B:F,4,FALSE))</f>
        <v/>
      </c>
      <c r="AV22" s="242" t="str">
        <f>IF(AO22="","",VLOOKUP(AO22,'Liste Classe d''actifs'!B:G,5,FALSE))</f>
        <v/>
      </c>
      <c r="AW22" s="241" t="str">
        <f>IF(AO22="","",VLOOKUP(AO22,'Liste Classe d''actifs'!B:G,6,FALSE))</f>
        <v/>
      </c>
      <c r="AX22" s="250" t="str">
        <f t="shared" si="1"/>
        <v/>
      </c>
      <c r="AY22" s="242" t="str">
        <f>IF(OR($AZ$14=1,ISERROR(#REF!)),AR22,IF(AO22=#REF!,AR22-#REF!,AR22))</f>
        <v/>
      </c>
      <c r="BB22" s="242" t="str">
        <f>IF('Liste Classe d''actifs'!B28="","",'Liste Classe d''actifs'!B28)</f>
        <v/>
      </c>
      <c r="BC22" s="242" t="e">
        <f t="shared" si="2"/>
        <v>#N/A</v>
      </c>
      <c r="BD22" s="243" t="e">
        <f t="shared" si="3"/>
        <v>#N/A</v>
      </c>
      <c r="BE22" s="244" t="str">
        <f>IF(ISERROR(BC22),"",BC22/SUM(AR:AR)*VLOOKUP(BB22,'Liste Classe d''actifs'!$B$8:$I$36,7,FALSE))</f>
        <v/>
      </c>
      <c r="BF22" s="244" t="str">
        <f>IF(ISERROR(BC22),"",BC22/SUM(AR:AR)*VLOOKUP(BB22,'Liste Classe d''actifs'!$B$8:$I$36,8,FALSE))</f>
        <v/>
      </c>
      <c r="CF22" s="245"/>
      <c r="CV22" s="242" t="str" cm="1">
        <f t="array" ref="CV22">IFERROR(INDEX('Liste Classe d''actifs'!$B$8:$B$37,_xlfn.AGGREGATE(15,6,(ROW('Liste Classe d''actifs'!$B$8:$B$37)-ROW('Liste Classe d''actifs'!$B$7))/('Liste Classe d''actifs'!A$8:A$37=$CV$1),ROW('Liste Classe d''actifs'!A21))),"")</f>
        <v/>
      </c>
      <c r="CW22" s="242" t="str" cm="1">
        <f t="array" ref="CW22">IFERROR(INDEX('Liste Classe d''actifs'!$B$8:$B$37,_xlfn.AGGREGATE(15,6,(ROW('Liste Classe d''actifs'!$B$8:$B$37)-ROW('Liste Classe d''actifs'!$B$7))/('Liste Classe d''actifs'!A$8:A$37=$CW$1),ROW('Liste Classe d''actifs'!A21))),"")</f>
        <v/>
      </c>
      <c r="CX22" s="242" t="str" cm="1">
        <f t="array" ref="CX22">IFERROR(INDEX('Liste Classe d''actifs'!$B$8:$B$37,_xlfn.AGGREGATE(15,6,(ROW('Liste Classe d''actifs'!$B$8:$B$37)-ROW('Liste Classe d''actifs'!$B$7))/('Liste Classe d''actifs'!A$8:A$37=$CX$1),ROW('Liste Classe d''actifs'!A21))),"")</f>
        <v/>
      </c>
      <c r="CY22" s="242" t="str" cm="1">
        <f t="array" ref="CY22">IFERROR(INDEX('Liste Classe d''actifs'!$B$8:$B$37,_xlfn.AGGREGATE(15,6,(ROW('Liste Classe d''actifs'!$B$8:$B$37)-ROW('Liste Classe d''actifs'!$B$7))/('Liste Classe d''actifs'!A$8:A$37=$CY$1),ROW('Liste Classe d''actifs'!A21))),"")</f>
        <v/>
      </c>
      <c r="CZ22" s="242" t="str" cm="1">
        <f t="array" ref="CZ22">IFERROR(INDEX('Liste Classe d''actifs'!$B$8:$B$37,_xlfn.AGGREGATE(15,6,(ROW('Liste Classe d''actifs'!$B$8:$B$37)-ROW('Liste Classe d''actifs'!$B$7))/('Liste Classe d''actifs'!A$8:A$37=$CZ$1),ROW('Liste Classe d''actifs'!A21))),"")</f>
        <v/>
      </c>
      <c r="DA22" s="242" t="str" cm="1">
        <f t="array" ref="DA22">IFERROR(INDEX('Liste Classe d''actifs'!$B$8:$B$37,_xlfn.AGGREGATE(15,6,(ROW('Liste Classe d''actifs'!$B$8:$B$37)-ROW('Liste Classe d''actifs'!$B$7))/('Liste Classe d''actifs'!A$8:A$37=$DA$1),ROW('Liste Classe d''actifs'!A21))),"")</f>
        <v/>
      </c>
    </row>
    <row r="23" spans="15:105">
      <c r="O23" s="256"/>
      <c r="X23" s="245"/>
      <c r="AE23" s="241"/>
      <c r="AF23" s="241"/>
      <c r="AG23" s="241"/>
      <c r="AH23" s="241"/>
      <c r="AI23" s="241"/>
      <c r="AJ23" s="241"/>
      <c r="AK23" s="241"/>
      <c r="AL23" s="241"/>
      <c r="AM23" s="241"/>
      <c r="AN23" s="241"/>
      <c r="AO23" s="249" t="str">
        <f>IF('Liste Classe d''actifs'!B29="","",'Liste Classe d''actifs'!B29)</f>
        <v/>
      </c>
      <c r="AP23" s="242" t="str">
        <f>IF(AO23="","",INDEX('Liste Classe d''actifs'!$A$8:$A$37,MATCH(AO23,'Liste Classe d''actifs'!$B$8:$B$37,0)))</f>
        <v/>
      </c>
      <c r="AQ23" s="242" t="str">
        <f t="shared" si="0"/>
        <v/>
      </c>
      <c r="AR23" s="242" t="str">
        <f>IF(AO23="","",IF(SUMIFS('Saisie Patrimoine'!E:E,'Saisie Patrimoine'!C:C,AO23)=0,0,SUMIFS('Saisie Patrimoine'!E:E,'Saisie Patrimoine'!C:C,AO23)))</f>
        <v/>
      </c>
      <c r="AS23" s="242" t="str">
        <f>IF(AO23="","",VLOOKUP(AO23,'Liste Classe d''actifs'!B:D,2,FALSE))</f>
        <v/>
      </c>
      <c r="AT23" s="242" t="str">
        <f>IF(AO23="","",VLOOKUP(AO23,'Liste Classe d''actifs'!B:E,3,FALSE))</f>
        <v/>
      </c>
      <c r="AU23" s="242" t="str">
        <f>IF(AO23="","",VLOOKUP(AO23,'Liste Classe d''actifs'!B:F,4,FALSE))</f>
        <v/>
      </c>
      <c r="AV23" s="242" t="str">
        <f>IF(AO23="","",VLOOKUP(AO23,'Liste Classe d''actifs'!B:G,5,FALSE))</f>
        <v/>
      </c>
      <c r="AW23" s="241" t="str">
        <f>IF(AO23="","",VLOOKUP(AO23,'Liste Classe d''actifs'!B:G,6,FALSE))</f>
        <v/>
      </c>
      <c r="AX23" s="250" t="str">
        <f t="shared" si="1"/>
        <v/>
      </c>
      <c r="AY23" s="242" t="str">
        <f>IF(OR($AZ$14=1,ISERROR(#REF!)),AR23,IF(AO23=#REF!,AR23-#REF!,AR23))</f>
        <v/>
      </c>
      <c r="BB23" s="242" t="str">
        <f>IF('Liste Classe d''actifs'!B29="","",'Liste Classe d''actifs'!B29)</f>
        <v/>
      </c>
      <c r="BC23" s="242" t="e">
        <f t="shared" si="2"/>
        <v>#N/A</v>
      </c>
      <c r="BD23" s="243" t="e">
        <f t="shared" si="3"/>
        <v>#N/A</v>
      </c>
      <c r="BE23" s="244" t="str">
        <f>IF(ISERROR(BC23),"",BC23/SUM(AR:AR)*VLOOKUP(BB23,'Liste Classe d''actifs'!$B$8:$I$36,7,FALSE))</f>
        <v/>
      </c>
      <c r="BF23" s="244" t="str">
        <f>IF(ISERROR(BC23),"",BC23/SUM(AR:AR)*VLOOKUP(BB23,'Liste Classe d''actifs'!$B$8:$I$36,8,FALSE))</f>
        <v/>
      </c>
      <c r="CF23" s="245"/>
      <c r="CV23" s="242" t="str" cm="1">
        <f t="array" ref="CV23">IFERROR(INDEX('Liste Classe d''actifs'!$B$8:$B$37,_xlfn.AGGREGATE(15,6,(ROW('Liste Classe d''actifs'!$B$8:$B$37)-ROW('Liste Classe d''actifs'!$B$7))/('Liste Classe d''actifs'!A$8:A$37=$CV$1),ROW('Liste Classe d''actifs'!A22))),"")</f>
        <v/>
      </c>
      <c r="CW23" s="242" t="str" cm="1">
        <f t="array" ref="CW23">IFERROR(INDEX('Liste Classe d''actifs'!$B$8:$B$37,_xlfn.AGGREGATE(15,6,(ROW('Liste Classe d''actifs'!$B$8:$B$37)-ROW('Liste Classe d''actifs'!$B$7))/('Liste Classe d''actifs'!A$8:A$37=$CW$1),ROW('Liste Classe d''actifs'!A22))),"")</f>
        <v/>
      </c>
      <c r="CX23" s="242" t="str" cm="1">
        <f t="array" ref="CX23">IFERROR(INDEX('Liste Classe d''actifs'!$B$8:$B$37,_xlfn.AGGREGATE(15,6,(ROW('Liste Classe d''actifs'!$B$8:$B$37)-ROW('Liste Classe d''actifs'!$B$7))/('Liste Classe d''actifs'!A$8:A$37=$CX$1),ROW('Liste Classe d''actifs'!A22))),"")</f>
        <v/>
      </c>
      <c r="CY23" s="242" t="str" cm="1">
        <f t="array" ref="CY23">IFERROR(INDEX('Liste Classe d''actifs'!$B$8:$B$37,_xlfn.AGGREGATE(15,6,(ROW('Liste Classe d''actifs'!$B$8:$B$37)-ROW('Liste Classe d''actifs'!$B$7))/('Liste Classe d''actifs'!A$8:A$37=$CY$1),ROW('Liste Classe d''actifs'!A22))),"")</f>
        <v/>
      </c>
      <c r="CZ23" s="242" t="str" cm="1">
        <f t="array" ref="CZ23">IFERROR(INDEX('Liste Classe d''actifs'!$B$8:$B$37,_xlfn.AGGREGATE(15,6,(ROW('Liste Classe d''actifs'!$B$8:$B$37)-ROW('Liste Classe d''actifs'!$B$7))/('Liste Classe d''actifs'!A$8:A$37=$CZ$1),ROW('Liste Classe d''actifs'!A22))),"")</f>
        <v/>
      </c>
      <c r="DA23" s="242" t="str" cm="1">
        <f t="array" ref="DA23">IFERROR(INDEX('Liste Classe d''actifs'!$B$8:$B$37,_xlfn.AGGREGATE(15,6,(ROW('Liste Classe d''actifs'!$B$8:$B$37)-ROW('Liste Classe d''actifs'!$B$7))/('Liste Classe d''actifs'!A$8:A$37=$DA$1),ROW('Liste Classe d''actifs'!A22))),"")</f>
        <v/>
      </c>
    </row>
    <row r="24" spans="15:105">
      <c r="O24" s="256"/>
      <c r="X24" s="245"/>
      <c r="AE24" s="241"/>
      <c r="AF24" s="241"/>
      <c r="AG24" s="241"/>
      <c r="AH24" s="241"/>
      <c r="AI24" s="241"/>
      <c r="AJ24" s="241"/>
      <c r="AK24" s="241"/>
      <c r="AL24" s="241"/>
      <c r="AM24" s="241"/>
      <c r="AN24" s="241"/>
      <c r="AO24" s="249" t="str">
        <f>IF('Liste Classe d''actifs'!B30="","",'Liste Classe d''actifs'!B30)</f>
        <v/>
      </c>
      <c r="AP24" s="242" t="str">
        <f>IF(AO24="","",INDEX('Liste Classe d''actifs'!$A$8:$A$37,MATCH(AO24,'Liste Classe d''actifs'!$B$8:$B$37,0)))</f>
        <v/>
      </c>
      <c r="AQ24" s="242" t="str">
        <f t="shared" si="0"/>
        <v/>
      </c>
      <c r="AR24" s="242" t="str">
        <f>IF(AO24="","",IF(SUMIFS('Saisie Patrimoine'!E:E,'Saisie Patrimoine'!C:C,AO24)=0,0,SUMIFS('Saisie Patrimoine'!E:E,'Saisie Patrimoine'!C:C,AO24)))</f>
        <v/>
      </c>
      <c r="AS24" s="242" t="str">
        <f>IF(AO24="","",VLOOKUP(AO24,'Liste Classe d''actifs'!B:D,2,FALSE))</f>
        <v/>
      </c>
      <c r="AT24" s="242" t="str">
        <f>IF(AO24="","",VLOOKUP(AO24,'Liste Classe d''actifs'!B:E,3,FALSE))</f>
        <v/>
      </c>
      <c r="AU24" s="242" t="str">
        <f>IF(AO24="","",VLOOKUP(AO24,'Liste Classe d''actifs'!B:F,4,FALSE))</f>
        <v/>
      </c>
      <c r="AV24" s="242" t="str">
        <f>IF(AO24="","",VLOOKUP(AO24,'Liste Classe d''actifs'!B:G,5,FALSE))</f>
        <v/>
      </c>
      <c r="AW24" s="241" t="str">
        <f>IF(AO24="","",VLOOKUP(AO24,'Liste Classe d''actifs'!B:G,6,FALSE))</f>
        <v/>
      </c>
      <c r="AX24" s="250" t="str">
        <f t="shared" si="1"/>
        <v/>
      </c>
      <c r="AY24" s="242" t="str">
        <f>IF(OR($AZ$14=1,ISERROR(#REF!)),AR24,IF(AO24=#REF!,AR24-#REF!,AR24))</f>
        <v/>
      </c>
      <c r="BB24" s="242" t="str">
        <f>IF('Liste Classe d''actifs'!B30="","",'Liste Classe d''actifs'!B30)</f>
        <v/>
      </c>
      <c r="BC24" s="242" t="e">
        <f t="shared" si="2"/>
        <v>#N/A</v>
      </c>
      <c r="BD24" s="243" t="e">
        <f t="shared" si="3"/>
        <v>#N/A</v>
      </c>
      <c r="BE24" s="244" t="str">
        <f>IF(ISERROR(BC24),"",BC24/SUM(AR:AR)*VLOOKUP(BB24,'Liste Classe d''actifs'!$B$8:$I$36,7,FALSE))</f>
        <v/>
      </c>
      <c r="BF24" s="244" t="str">
        <f>IF(ISERROR(BC24),"",BC24/SUM(AR:AR)*VLOOKUP(BB24,'Liste Classe d''actifs'!$B$8:$I$36,8,FALSE))</f>
        <v/>
      </c>
      <c r="CF24" s="245"/>
      <c r="CV24" s="242" t="str" cm="1">
        <f t="array" ref="CV24">IFERROR(INDEX('Liste Classe d''actifs'!$B$8:$B$37,_xlfn.AGGREGATE(15,6,(ROW('Liste Classe d''actifs'!$B$8:$B$37)-ROW('Liste Classe d''actifs'!$B$7))/('Liste Classe d''actifs'!A$8:A$37=$CV$1),ROW('Liste Classe d''actifs'!A23))),"")</f>
        <v/>
      </c>
      <c r="CW24" s="242" t="str" cm="1">
        <f t="array" ref="CW24">IFERROR(INDEX('Liste Classe d''actifs'!$B$8:$B$37,_xlfn.AGGREGATE(15,6,(ROW('Liste Classe d''actifs'!$B$8:$B$37)-ROW('Liste Classe d''actifs'!$B$7))/('Liste Classe d''actifs'!A$8:A$37=$CW$1),ROW('Liste Classe d''actifs'!A23))),"")</f>
        <v/>
      </c>
      <c r="CX24" s="242" t="str" cm="1">
        <f t="array" ref="CX24">IFERROR(INDEX('Liste Classe d''actifs'!$B$8:$B$37,_xlfn.AGGREGATE(15,6,(ROW('Liste Classe d''actifs'!$B$8:$B$37)-ROW('Liste Classe d''actifs'!$B$7))/('Liste Classe d''actifs'!A$8:A$37=$CX$1),ROW('Liste Classe d''actifs'!A23))),"")</f>
        <v/>
      </c>
      <c r="CY24" s="242" t="str" cm="1">
        <f t="array" ref="CY24">IFERROR(INDEX('Liste Classe d''actifs'!$B$8:$B$37,_xlfn.AGGREGATE(15,6,(ROW('Liste Classe d''actifs'!$B$8:$B$37)-ROW('Liste Classe d''actifs'!$B$7))/('Liste Classe d''actifs'!A$8:A$37=$CY$1),ROW('Liste Classe d''actifs'!A23))),"")</f>
        <v/>
      </c>
      <c r="CZ24" s="242" t="str" cm="1">
        <f t="array" ref="CZ24">IFERROR(INDEX('Liste Classe d''actifs'!$B$8:$B$37,_xlfn.AGGREGATE(15,6,(ROW('Liste Classe d''actifs'!$B$8:$B$37)-ROW('Liste Classe d''actifs'!$B$7))/('Liste Classe d''actifs'!A$8:A$37=$CZ$1),ROW('Liste Classe d''actifs'!A23))),"")</f>
        <v/>
      </c>
      <c r="DA24" s="242" t="str" cm="1">
        <f t="array" ref="DA24">IFERROR(INDEX('Liste Classe d''actifs'!$B$8:$B$37,_xlfn.AGGREGATE(15,6,(ROW('Liste Classe d''actifs'!$B$8:$B$37)-ROW('Liste Classe d''actifs'!$B$7))/('Liste Classe d''actifs'!A$8:A$37=$DA$1),ROW('Liste Classe d''actifs'!A23))),"")</f>
        <v/>
      </c>
    </row>
    <row r="25" spans="15:105">
      <c r="O25" s="256"/>
      <c r="X25" s="245"/>
      <c r="AE25" s="241"/>
      <c r="AF25" s="241"/>
      <c r="AG25" s="241"/>
      <c r="AH25" s="241"/>
      <c r="AI25" s="241"/>
      <c r="AJ25" s="241"/>
      <c r="AK25" s="241"/>
      <c r="AL25" s="241"/>
      <c r="AM25" s="241"/>
      <c r="AN25" s="241"/>
      <c r="AO25" s="249" t="str">
        <f>IF('Liste Classe d''actifs'!B31="","",'Liste Classe d''actifs'!B31)</f>
        <v/>
      </c>
      <c r="AP25" s="242" t="str">
        <f>IF(AO25="","",INDEX('Liste Classe d''actifs'!$A$8:$A$37,MATCH(AO25,'Liste Classe d''actifs'!$B$8:$B$37,0)))</f>
        <v/>
      </c>
      <c r="AQ25" s="242" t="str">
        <f t="shared" si="0"/>
        <v/>
      </c>
      <c r="AR25" s="242" t="str">
        <f>IF(AO25="","",IF(SUMIFS('Saisie Patrimoine'!E:E,'Saisie Patrimoine'!C:C,AO25)=0,0,SUMIFS('Saisie Patrimoine'!E:E,'Saisie Patrimoine'!C:C,AO25)))</f>
        <v/>
      </c>
      <c r="AS25" s="242" t="str">
        <f>IF(AO25="","",VLOOKUP(AO25,'Liste Classe d''actifs'!B:D,2,FALSE))</f>
        <v/>
      </c>
      <c r="AT25" s="242" t="str">
        <f>IF(AO25="","",VLOOKUP(AO25,'Liste Classe d''actifs'!B:E,3,FALSE))</f>
        <v/>
      </c>
      <c r="AU25" s="242" t="str">
        <f>IF(AO25="","",VLOOKUP(AO25,'Liste Classe d''actifs'!B:F,4,FALSE))</f>
        <v/>
      </c>
      <c r="AV25" s="242" t="str">
        <f>IF(AO25="","",VLOOKUP(AO25,'Liste Classe d''actifs'!B:G,5,FALSE))</f>
        <v/>
      </c>
      <c r="AW25" s="241" t="str">
        <f>IF(AO25="","",VLOOKUP(AO25,'Liste Classe d''actifs'!B:G,6,FALSE))</f>
        <v/>
      </c>
      <c r="AX25" s="250" t="str">
        <f t="shared" si="1"/>
        <v/>
      </c>
      <c r="AY25" s="242" t="str">
        <f>IF(OR($AZ$14=1,ISERROR(#REF!)),AR25,IF(AO25=#REF!,AR25-#REF!,AR25))</f>
        <v/>
      </c>
      <c r="BB25" s="242" t="str">
        <f>IF('Liste Classe d''actifs'!B31="","",'Liste Classe d''actifs'!B31)</f>
        <v/>
      </c>
      <c r="BC25" s="242" t="e">
        <f t="shared" si="2"/>
        <v>#N/A</v>
      </c>
      <c r="BD25" s="243" t="e">
        <f t="shared" si="3"/>
        <v>#N/A</v>
      </c>
      <c r="BE25" s="244" t="str">
        <f>IF(ISERROR(BC25),"",BC25/SUM(AR:AR)*VLOOKUP(BB25,'Liste Classe d''actifs'!$B$8:$I$36,7,FALSE))</f>
        <v/>
      </c>
      <c r="BF25" s="244" t="str">
        <f>IF(ISERROR(BC25),"",BC25/SUM(AR:AR)*VLOOKUP(BB25,'Liste Classe d''actifs'!$B$8:$I$36,8,FALSE))</f>
        <v/>
      </c>
      <c r="CF25" s="245"/>
      <c r="CV25" s="242" t="str" cm="1">
        <f t="array" ref="CV25">IFERROR(INDEX('Liste Classe d''actifs'!$B$8:$B$37,_xlfn.AGGREGATE(15,6,(ROW('Liste Classe d''actifs'!$B$8:$B$37)-ROW('Liste Classe d''actifs'!$B$7))/('Liste Classe d''actifs'!A$8:A$37=$CV$1),ROW('Liste Classe d''actifs'!A24))),"")</f>
        <v/>
      </c>
      <c r="CW25" s="242" t="str" cm="1">
        <f t="array" ref="CW25">IFERROR(INDEX('Liste Classe d''actifs'!$B$8:$B$37,_xlfn.AGGREGATE(15,6,(ROW('Liste Classe d''actifs'!$B$8:$B$37)-ROW('Liste Classe d''actifs'!$B$7))/('Liste Classe d''actifs'!A$8:A$37=$CW$1),ROW('Liste Classe d''actifs'!A24))),"")</f>
        <v/>
      </c>
      <c r="CX25" s="242" t="str" cm="1">
        <f t="array" ref="CX25">IFERROR(INDEX('Liste Classe d''actifs'!$B$8:$B$37,_xlfn.AGGREGATE(15,6,(ROW('Liste Classe d''actifs'!$B$8:$B$37)-ROW('Liste Classe d''actifs'!$B$7))/('Liste Classe d''actifs'!A$8:A$37=$CX$1),ROW('Liste Classe d''actifs'!A24))),"")</f>
        <v/>
      </c>
      <c r="CY25" s="242" t="str" cm="1">
        <f t="array" ref="CY25">IFERROR(INDEX('Liste Classe d''actifs'!$B$8:$B$37,_xlfn.AGGREGATE(15,6,(ROW('Liste Classe d''actifs'!$B$8:$B$37)-ROW('Liste Classe d''actifs'!$B$7))/('Liste Classe d''actifs'!A$8:A$37=$CY$1),ROW('Liste Classe d''actifs'!A24))),"")</f>
        <v/>
      </c>
      <c r="CZ25" s="242" t="str" cm="1">
        <f t="array" ref="CZ25">IFERROR(INDEX('Liste Classe d''actifs'!$B$8:$B$37,_xlfn.AGGREGATE(15,6,(ROW('Liste Classe d''actifs'!$B$8:$B$37)-ROW('Liste Classe d''actifs'!$B$7))/('Liste Classe d''actifs'!A$8:A$37=$CZ$1),ROW('Liste Classe d''actifs'!A24))),"")</f>
        <v/>
      </c>
      <c r="DA25" s="242" t="str" cm="1">
        <f t="array" ref="DA25">IFERROR(INDEX('Liste Classe d''actifs'!$B$8:$B$37,_xlfn.AGGREGATE(15,6,(ROW('Liste Classe d''actifs'!$B$8:$B$37)-ROW('Liste Classe d''actifs'!$B$7))/('Liste Classe d''actifs'!A$8:A$37=$DA$1),ROW('Liste Classe d''actifs'!A24))),"")</f>
        <v/>
      </c>
    </row>
    <row r="26" spans="15:105">
      <c r="O26" s="256"/>
      <c r="X26" s="245"/>
      <c r="AE26" s="241"/>
      <c r="AF26" s="241"/>
      <c r="AG26" s="241"/>
      <c r="AH26" s="241"/>
      <c r="AI26" s="241"/>
      <c r="AJ26" s="241"/>
      <c r="AK26" s="241"/>
      <c r="AL26" s="241"/>
      <c r="AM26" s="241"/>
      <c r="AN26" s="241"/>
      <c r="AO26" s="249" t="str">
        <f>IF('Liste Classe d''actifs'!B32="","",'Liste Classe d''actifs'!B32)</f>
        <v/>
      </c>
      <c r="AP26" s="242" t="str">
        <f>IF(AO26="","",INDEX('Liste Classe d''actifs'!$A$8:$A$37,MATCH(AO26,'Liste Classe d''actifs'!$B$8:$B$37,0)))</f>
        <v/>
      </c>
      <c r="AQ26" s="242" t="str">
        <f t="shared" si="0"/>
        <v/>
      </c>
      <c r="AR26" s="242" t="str">
        <f>IF(AO26="","",IF(SUMIFS('Saisie Patrimoine'!E:E,'Saisie Patrimoine'!C:C,AO26)=0,0,SUMIFS('Saisie Patrimoine'!E:E,'Saisie Patrimoine'!C:C,AO26)))</f>
        <v/>
      </c>
      <c r="AS26" s="242" t="str">
        <f>IF(AO26="","",VLOOKUP(AO26,'Liste Classe d''actifs'!B:D,2,FALSE))</f>
        <v/>
      </c>
      <c r="AT26" s="242" t="str">
        <f>IF(AO26="","",VLOOKUP(AO26,'Liste Classe d''actifs'!B:E,3,FALSE))</f>
        <v/>
      </c>
      <c r="AU26" s="242" t="str">
        <f>IF(AO26="","",VLOOKUP(AO26,'Liste Classe d''actifs'!B:F,4,FALSE))</f>
        <v/>
      </c>
      <c r="AV26" s="242" t="str">
        <f>IF(AO26="","",VLOOKUP(AO26,'Liste Classe d''actifs'!B:G,5,FALSE))</f>
        <v/>
      </c>
      <c r="AW26" s="241" t="str">
        <f>IF(AO26="","",VLOOKUP(AO26,'Liste Classe d''actifs'!B:G,6,FALSE))</f>
        <v/>
      </c>
      <c r="AX26" s="250" t="str">
        <f t="shared" si="1"/>
        <v/>
      </c>
      <c r="AY26" s="242" t="str">
        <f>IF(OR($AZ$14=1,ISERROR(#REF!)),AR26,IF(AO26=#REF!,AR26-#REF!,AR26))</f>
        <v/>
      </c>
      <c r="BB26" s="242" t="str">
        <f>IF('Liste Classe d''actifs'!B32="","",'Liste Classe d''actifs'!B32)</f>
        <v/>
      </c>
      <c r="BC26" s="242" t="e">
        <f t="shared" si="2"/>
        <v>#N/A</v>
      </c>
      <c r="BD26" s="243" t="e">
        <f t="shared" si="3"/>
        <v>#N/A</v>
      </c>
      <c r="BE26" s="244" t="str">
        <f>IF(ISERROR(BC26),"",BC26/SUM(AR:AR)*VLOOKUP(BB26,'Liste Classe d''actifs'!$B$8:$I$36,7,FALSE))</f>
        <v/>
      </c>
      <c r="BF26" s="244" t="str">
        <f>IF(ISERROR(BC26),"",BC26/SUM(AR:AR)*VLOOKUP(BB26,'Liste Classe d''actifs'!$B$8:$I$36,8,FALSE))</f>
        <v/>
      </c>
      <c r="CF26" s="245"/>
      <c r="CV26" s="242" t="str" cm="1">
        <f t="array" ref="CV26">IFERROR(INDEX('Liste Classe d''actifs'!$B$8:$B$37,_xlfn.AGGREGATE(15,6,(ROW('Liste Classe d''actifs'!$B$8:$B$37)-ROW('Liste Classe d''actifs'!$B$7))/('Liste Classe d''actifs'!A$8:A$37=$CV$1),ROW('Liste Classe d''actifs'!A25))),"")</f>
        <v/>
      </c>
      <c r="CW26" s="242" t="str" cm="1">
        <f t="array" ref="CW26">IFERROR(INDEX('Liste Classe d''actifs'!$B$8:$B$37,_xlfn.AGGREGATE(15,6,(ROW('Liste Classe d''actifs'!$B$8:$B$37)-ROW('Liste Classe d''actifs'!$B$7))/('Liste Classe d''actifs'!A$8:A$37=$CW$1),ROW('Liste Classe d''actifs'!A25))),"")</f>
        <v/>
      </c>
      <c r="CX26" s="242" t="str" cm="1">
        <f t="array" ref="CX26">IFERROR(INDEX('Liste Classe d''actifs'!$B$8:$B$37,_xlfn.AGGREGATE(15,6,(ROW('Liste Classe d''actifs'!$B$8:$B$37)-ROW('Liste Classe d''actifs'!$B$7))/('Liste Classe d''actifs'!A$8:A$37=$CX$1),ROW('Liste Classe d''actifs'!A25))),"")</f>
        <v/>
      </c>
      <c r="CY26" s="242" t="str" cm="1">
        <f t="array" ref="CY26">IFERROR(INDEX('Liste Classe d''actifs'!$B$8:$B$37,_xlfn.AGGREGATE(15,6,(ROW('Liste Classe d''actifs'!$B$8:$B$37)-ROW('Liste Classe d''actifs'!$B$7))/('Liste Classe d''actifs'!A$8:A$37=$CY$1),ROW('Liste Classe d''actifs'!A25))),"")</f>
        <v/>
      </c>
      <c r="CZ26" s="242" t="str" cm="1">
        <f t="array" ref="CZ26">IFERROR(INDEX('Liste Classe d''actifs'!$B$8:$B$37,_xlfn.AGGREGATE(15,6,(ROW('Liste Classe d''actifs'!$B$8:$B$37)-ROW('Liste Classe d''actifs'!$B$7))/('Liste Classe d''actifs'!A$8:A$37=$CZ$1),ROW('Liste Classe d''actifs'!A25))),"")</f>
        <v/>
      </c>
      <c r="DA26" s="242" t="str" cm="1">
        <f t="array" ref="DA26">IFERROR(INDEX('Liste Classe d''actifs'!$B$8:$B$37,_xlfn.AGGREGATE(15,6,(ROW('Liste Classe d''actifs'!$B$8:$B$37)-ROW('Liste Classe d''actifs'!$B$7))/('Liste Classe d''actifs'!A$8:A$37=$DA$1),ROW('Liste Classe d''actifs'!A25))),"")</f>
        <v/>
      </c>
    </row>
    <row r="27" spans="15:105">
      <c r="O27" s="256"/>
      <c r="X27" s="245"/>
      <c r="AE27" s="241"/>
      <c r="AF27" s="241"/>
      <c r="AG27" s="241"/>
      <c r="AH27" s="241"/>
      <c r="AI27" s="241"/>
      <c r="AJ27" s="241"/>
      <c r="AK27" s="241"/>
      <c r="AL27" s="241"/>
      <c r="AM27" s="241"/>
      <c r="AN27" s="241"/>
      <c r="AO27" s="249" t="str">
        <f>IF('Liste Classe d''actifs'!B33="","",'Liste Classe d''actifs'!B33)</f>
        <v/>
      </c>
      <c r="AP27" s="242" t="str">
        <f>IF(AO27="","",INDEX('Liste Classe d''actifs'!$A$8:$A$37,MATCH(AO27,'Liste Classe d''actifs'!$B$8:$B$37,0)))</f>
        <v/>
      </c>
      <c r="AQ27" s="242" t="str">
        <f t="shared" si="0"/>
        <v/>
      </c>
      <c r="AR27" s="242" t="str">
        <f>IF(AO27="","",IF(SUMIFS('Saisie Patrimoine'!E:E,'Saisie Patrimoine'!C:C,AO27)=0,0,SUMIFS('Saisie Patrimoine'!E:E,'Saisie Patrimoine'!C:C,AO27)))</f>
        <v/>
      </c>
      <c r="AS27" s="242" t="str">
        <f>IF(AO27="","",VLOOKUP(AO27,'Liste Classe d''actifs'!B:D,2,FALSE))</f>
        <v/>
      </c>
      <c r="AT27" s="242" t="str">
        <f>IF(AO27="","",VLOOKUP(AO27,'Liste Classe d''actifs'!B:E,3,FALSE))</f>
        <v/>
      </c>
      <c r="AU27" s="242" t="str">
        <f>IF(AO27="","",VLOOKUP(AO27,'Liste Classe d''actifs'!B:F,4,FALSE))</f>
        <v/>
      </c>
      <c r="AV27" s="242" t="str">
        <f>IF(AO27="","",VLOOKUP(AO27,'Liste Classe d''actifs'!B:G,5,FALSE))</f>
        <v/>
      </c>
      <c r="AW27" s="241" t="str">
        <f>IF(AO27="","",VLOOKUP(AO27,'Liste Classe d''actifs'!B:G,6,FALSE))</f>
        <v/>
      </c>
      <c r="AX27" s="250" t="str">
        <f t="shared" si="1"/>
        <v/>
      </c>
      <c r="AY27" s="242" t="str">
        <f>IF(OR($AZ$14=1,ISERROR(#REF!)),AR27,IF(AO27=#REF!,AR27-#REF!,AR27))</f>
        <v/>
      </c>
      <c r="BB27" s="242" t="str">
        <f>IF('Liste Classe d''actifs'!B33="","",'Liste Classe d''actifs'!B33)</f>
        <v/>
      </c>
      <c r="BC27" s="242" t="e">
        <f t="shared" si="2"/>
        <v>#N/A</v>
      </c>
      <c r="BD27" s="243" t="e">
        <f t="shared" si="3"/>
        <v>#N/A</v>
      </c>
      <c r="BE27" s="244" t="str">
        <f>IF(ISERROR(BC27),"",BC27/SUM(AR:AR)*VLOOKUP(BB27,'Liste Classe d''actifs'!$B$8:$I$36,7,FALSE))</f>
        <v/>
      </c>
      <c r="BF27" s="244" t="str">
        <f>IF(ISERROR(BC27),"",BC27/SUM(AR:AR)*VLOOKUP(BB27,'Liste Classe d''actifs'!$B$8:$I$36,8,FALSE))</f>
        <v/>
      </c>
      <c r="CF27" s="245"/>
      <c r="CV27" s="242" t="str" cm="1">
        <f t="array" ref="CV27">IFERROR(INDEX('Liste Classe d''actifs'!$B$8:$B$37,_xlfn.AGGREGATE(15,6,(ROW('Liste Classe d''actifs'!$B$8:$B$37)-ROW('Liste Classe d''actifs'!$B$7))/('Liste Classe d''actifs'!A$8:A$37=$CV$1),ROW('Liste Classe d''actifs'!A26))),"")</f>
        <v/>
      </c>
      <c r="CW27" s="242" t="str" cm="1">
        <f t="array" ref="CW27">IFERROR(INDEX('Liste Classe d''actifs'!$B$8:$B$37,_xlfn.AGGREGATE(15,6,(ROW('Liste Classe d''actifs'!$B$8:$B$37)-ROW('Liste Classe d''actifs'!$B$7))/('Liste Classe d''actifs'!A$8:A$37=$CW$1),ROW('Liste Classe d''actifs'!A26))),"")</f>
        <v/>
      </c>
      <c r="CX27" s="242" t="str" cm="1">
        <f t="array" ref="CX27">IFERROR(INDEX('Liste Classe d''actifs'!$B$8:$B$37,_xlfn.AGGREGATE(15,6,(ROW('Liste Classe d''actifs'!$B$8:$B$37)-ROW('Liste Classe d''actifs'!$B$7))/('Liste Classe d''actifs'!A$8:A$37=$CX$1),ROW('Liste Classe d''actifs'!A26))),"")</f>
        <v/>
      </c>
      <c r="CY27" s="242" t="str" cm="1">
        <f t="array" ref="CY27">IFERROR(INDEX('Liste Classe d''actifs'!$B$8:$B$37,_xlfn.AGGREGATE(15,6,(ROW('Liste Classe d''actifs'!$B$8:$B$37)-ROW('Liste Classe d''actifs'!$B$7))/('Liste Classe d''actifs'!A$8:A$37=$CY$1),ROW('Liste Classe d''actifs'!A26))),"")</f>
        <v/>
      </c>
      <c r="CZ27" s="242" t="str" cm="1">
        <f t="array" ref="CZ27">IFERROR(INDEX('Liste Classe d''actifs'!$B$8:$B$37,_xlfn.AGGREGATE(15,6,(ROW('Liste Classe d''actifs'!$B$8:$B$37)-ROW('Liste Classe d''actifs'!$B$7))/('Liste Classe d''actifs'!A$8:A$37=$CZ$1),ROW('Liste Classe d''actifs'!A26))),"")</f>
        <v/>
      </c>
      <c r="DA27" s="242" t="str" cm="1">
        <f t="array" ref="DA27">IFERROR(INDEX('Liste Classe d''actifs'!$B$8:$B$37,_xlfn.AGGREGATE(15,6,(ROW('Liste Classe d''actifs'!$B$8:$B$37)-ROW('Liste Classe d''actifs'!$B$7))/('Liste Classe d''actifs'!A$8:A$37=$DA$1),ROW('Liste Classe d''actifs'!A26))),"")</f>
        <v/>
      </c>
    </row>
    <row r="28" spans="15:105">
      <c r="O28" s="256"/>
      <c r="X28" s="245"/>
      <c r="AE28" s="241"/>
      <c r="AF28" s="241"/>
      <c r="AG28" s="241"/>
      <c r="AH28" s="241"/>
      <c r="AI28" s="241"/>
      <c r="AJ28" s="241"/>
      <c r="AK28" s="241"/>
      <c r="AL28" s="241"/>
      <c r="AM28" s="241"/>
      <c r="AN28" s="241"/>
      <c r="AO28" s="249" t="str">
        <f>IF('Liste Classe d''actifs'!B34="","",'Liste Classe d''actifs'!B34)</f>
        <v/>
      </c>
      <c r="AP28" s="242" t="str">
        <f>IF(AO28="","",INDEX('Liste Classe d''actifs'!$A$8:$A$37,MATCH(AO28,'Liste Classe d''actifs'!$B$8:$B$37,0)))</f>
        <v/>
      </c>
      <c r="AQ28" s="242" t="str">
        <f t="shared" si="0"/>
        <v/>
      </c>
      <c r="AR28" s="242" t="str">
        <f>IF(AO28="","",IF(SUMIFS('Saisie Patrimoine'!E:E,'Saisie Patrimoine'!C:C,AO28)=0,0,SUMIFS('Saisie Patrimoine'!E:E,'Saisie Patrimoine'!C:C,AO28)))</f>
        <v/>
      </c>
      <c r="AS28" s="242" t="str">
        <f>IF(AO28="","",VLOOKUP(AO28,'Liste Classe d''actifs'!B:D,2,FALSE))</f>
        <v/>
      </c>
      <c r="AT28" s="242" t="str">
        <f>IF(AO28="","",VLOOKUP(AO28,'Liste Classe d''actifs'!B:E,3,FALSE))</f>
        <v/>
      </c>
      <c r="AU28" s="242" t="str">
        <f>IF(AO28="","",VLOOKUP(AO28,'Liste Classe d''actifs'!B:F,4,FALSE))</f>
        <v/>
      </c>
      <c r="AV28" s="242" t="str">
        <f>IF(AO28="","",VLOOKUP(AO28,'Liste Classe d''actifs'!B:G,5,FALSE))</f>
        <v/>
      </c>
      <c r="AW28" s="241" t="str">
        <f>IF(AO28="","",VLOOKUP(AO28,'Liste Classe d''actifs'!B:G,6,FALSE))</f>
        <v/>
      </c>
      <c r="AX28" s="250" t="str">
        <f t="shared" si="1"/>
        <v/>
      </c>
      <c r="AY28" s="242" t="str">
        <f>IF(OR($AZ$14=1,ISERROR(#REF!)),AR28,IF(AO28=#REF!,AR28-#REF!,AR28))</f>
        <v/>
      </c>
      <c r="BB28" s="242" t="str">
        <f>IF('Liste Classe d''actifs'!B34="","",'Liste Classe d''actifs'!B34)</f>
        <v/>
      </c>
      <c r="BC28" s="242" t="e">
        <f t="shared" si="2"/>
        <v>#N/A</v>
      </c>
      <c r="BD28" s="243" t="e">
        <f t="shared" si="3"/>
        <v>#N/A</v>
      </c>
      <c r="BE28" s="244" t="str">
        <f>IF(ISERROR(BC28),"",BC28/SUM(AR:AR)*VLOOKUP(BB28,'Liste Classe d''actifs'!$B$8:$I$36,7,FALSE))</f>
        <v/>
      </c>
      <c r="BF28" s="244" t="str">
        <f>IF(ISERROR(BC28),"",BC28/SUM(AR:AR)*VLOOKUP(BB28,'Liste Classe d''actifs'!$B$8:$I$36,8,FALSE))</f>
        <v/>
      </c>
      <c r="CF28" s="245"/>
      <c r="CV28" s="242" t="str" cm="1">
        <f t="array" ref="CV28">IFERROR(INDEX('Liste Classe d''actifs'!$B$8:$B$37,_xlfn.AGGREGATE(15,6,(ROW('Liste Classe d''actifs'!$B$8:$B$37)-ROW('Liste Classe d''actifs'!$B$7))/('Liste Classe d''actifs'!A$8:A$37=$CV$1),ROW('Liste Classe d''actifs'!A27))),"")</f>
        <v/>
      </c>
      <c r="CW28" s="242" t="str" cm="1">
        <f t="array" ref="CW28">IFERROR(INDEX('Liste Classe d''actifs'!$B$8:$B$37,_xlfn.AGGREGATE(15,6,(ROW('Liste Classe d''actifs'!$B$8:$B$37)-ROW('Liste Classe d''actifs'!$B$7))/('Liste Classe d''actifs'!A$8:A$37=$CW$1),ROW('Liste Classe d''actifs'!A27))),"")</f>
        <v/>
      </c>
      <c r="CX28" s="242" t="str" cm="1">
        <f t="array" ref="CX28">IFERROR(INDEX('Liste Classe d''actifs'!$B$8:$B$37,_xlfn.AGGREGATE(15,6,(ROW('Liste Classe d''actifs'!$B$8:$B$37)-ROW('Liste Classe d''actifs'!$B$7))/('Liste Classe d''actifs'!A$8:A$37=$CX$1),ROW('Liste Classe d''actifs'!A27))),"")</f>
        <v/>
      </c>
      <c r="CY28" s="242" t="str" cm="1">
        <f t="array" ref="CY28">IFERROR(INDEX('Liste Classe d''actifs'!$B$8:$B$37,_xlfn.AGGREGATE(15,6,(ROW('Liste Classe d''actifs'!$B$8:$B$37)-ROW('Liste Classe d''actifs'!$B$7))/('Liste Classe d''actifs'!A$8:A$37=$CY$1),ROW('Liste Classe d''actifs'!A27))),"")</f>
        <v/>
      </c>
      <c r="CZ28" s="242" t="str" cm="1">
        <f t="array" ref="CZ28">IFERROR(INDEX('Liste Classe d''actifs'!$B$8:$B$37,_xlfn.AGGREGATE(15,6,(ROW('Liste Classe d''actifs'!$B$8:$B$37)-ROW('Liste Classe d''actifs'!$B$7))/('Liste Classe d''actifs'!A$8:A$37=$CZ$1),ROW('Liste Classe d''actifs'!A27))),"")</f>
        <v/>
      </c>
      <c r="DA28" s="242" t="str" cm="1">
        <f t="array" ref="DA28">IFERROR(INDEX('Liste Classe d''actifs'!$B$8:$B$37,_xlfn.AGGREGATE(15,6,(ROW('Liste Classe d''actifs'!$B$8:$B$37)-ROW('Liste Classe d''actifs'!$B$7))/('Liste Classe d''actifs'!A$8:A$37=$DA$1),ROW('Liste Classe d''actifs'!A27))),"")</f>
        <v/>
      </c>
    </row>
    <row r="29" spans="15:105">
      <c r="O29" s="256"/>
      <c r="X29" s="245"/>
      <c r="AE29" s="241"/>
      <c r="AF29" s="241"/>
      <c r="AG29" s="241"/>
      <c r="AH29" s="241"/>
      <c r="AI29" s="241"/>
      <c r="AJ29" s="241"/>
      <c r="AK29" s="241"/>
      <c r="AL29" s="241"/>
      <c r="AM29" s="241"/>
      <c r="AN29" s="241"/>
      <c r="AO29" s="249" t="str">
        <f>IF('Liste Classe d''actifs'!B35="","",'Liste Classe d''actifs'!B35)</f>
        <v/>
      </c>
      <c r="AP29" s="242" t="str">
        <f>IF(AO29="","",INDEX('Liste Classe d''actifs'!$A$8:$A$37,MATCH(AO29,'Liste Classe d''actifs'!$B$8:$B$37,0)))</f>
        <v/>
      </c>
      <c r="AQ29" s="242" t="str">
        <f t="shared" si="0"/>
        <v/>
      </c>
      <c r="AR29" s="242" t="str">
        <f>IF(AO29="","",IF(SUMIFS('Saisie Patrimoine'!E:E,'Saisie Patrimoine'!C:C,AO29)=0,0,SUMIFS('Saisie Patrimoine'!E:E,'Saisie Patrimoine'!C:C,AO29)))</f>
        <v/>
      </c>
      <c r="AS29" s="242" t="str">
        <f>IF(AO29="","",VLOOKUP(AO29,'Liste Classe d''actifs'!B:D,2,FALSE))</f>
        <v/>
      </c>
      <c r="AT29" s="242" t="str">
        <f>IF(AO29="","",VLOOKUP(AO29,'Liste Classe d''actifs'!B:E,3,FALSE))</f>
        <v/>
      </c>
      <c r="AU29" s="242" t="str">
        <f>IF(AO29="","",VLOOKUP(AO29,'Liste Classe d''actifs'!B:F,4,FALSE))</f>
        <v/>
      </c>
      <c r="AV29" s="242" t="str">
        <f>IF(AO29="","",VLOOKUP(AO29,'Liste Classe d''actifs'!B:G,5,FALSE))</f>
        <v/>
      </c>
      <c r="AW29" s="241" t="str">
        <f>IF(AO29="","",VLOOKUP(AO29,'Liste Classe d''actifs'!B:G,6,FALSE))</f>
        <v/>
      </c>
      <c r="AX29" s="250" t="str">
        <f t="shared" si="1"/>
        <v/>
      </c>
      <c r="AY29" s="242" t="str">
        <f>IF(OR($AZ$14=1,ISERROR(#REF!)),AR29,IF(AO29=#REF!,AR29-#REF!,AR29))</f>
        <v/>
      </c>
      <c r="BB29" s="242" t="str">
        <f>IF('Liste Classe d''actifs'!B35="","",'Liste Classe d''actifs'!B35)</f>
        <v/>
      </c>
      <c r="BC29" s="242" t="e">
        <f t="shared" si="2"/>
        <v>#N/A</v>
      </c>
      <c r="BD29" s="243" t="e">
        <f t="shared" si="3"/>
        <v>#N/A</v>
      </c>
      <c r="BE29" s="244" t="str">
        <f>IF(ISERROR(BC29),"",BC29/SUM(AR:AR)*VLOOKUP(BB29,'Liste Classe d''actifs'!$B$8:$I$36,7,FALSE))</f>
        <v/>
      </c>
      <c r="BF29" s="244" t="str">
        <f>IF(ISERROR(BC29),"",BC29/SUM(AR:AR)*VLOOKUP(BB29,'Liste Classe d''actifs'!$B$8:$I$36,8,FALSE))</f>
        <v/>
      </c>
      <c r="CF29" s="245"/>
      <c r="CV29" s="242" t="str" cm="1">
        <f t="array" ref="CV29">IFERROR(INDEX('Liste Classe d''actifs'!$B$8:$B$37,_xlfn.AGGREGATE(15,6,(ROW('Liste Classe d''actifs'!$B$8:$B$37)-ROW('Liste Classe d''actifs'!$B$7))/('Liste Classe d''actifs'!A$8:A$37=$CV$1),ROW('Liste Classe d''actifs'!A28))),"")</f>
        <v/>
      </c>
      <c r="CW29" s="242" t="str" cm="1">
        <f t="array" ref="CW29">IFERROR(INDEX('Liste Classe d''actifs'!$B$8:$B$37,_xlfn.AGGREGATE(15,6,(ROW('Liste Classe d''actifs'!$B$8:$B$37)-ROW('Liste Classe d''actifs'!$B$7))/('Liste Classe d''actifs'!A$8:A$37=$CW$1),ROW('Liste Classe d''actifs'!A28))),"")</f>
        <v/>
      </c>
      <c r="CX29" s="242" t="str" cm="1">
        <f t="array" ref="CX29">IFERROR(INDEX('Liste Classe d''actifs'!$B$8:$B$37,_xlfn.AGGREGATE(15,6,(ROW('Liste Classe d''actifs'!$B$8:$B$37)-ROW('Liste Classe d''actifs'!$B$7))/('Liste Classe d''actifs'!A$8:A$37=$CX$1),ROW('Liste Classe d''actifs'!A28))),"")</f>
        <v/>
      </c>
      <c r="CY29" s="242" t="str" cm="1">
        <f t="array" ref="CY29">IFERROR(INDEX('Liste Classe d''actifs'!$B$8:$B$37,_xlfn.AGGREGATE(15,6,(ROW('Liste Classe d''actifs'!$B$8:$B$37)-ROW('Liste Classe d''actifs'!$B$7))/('Liste Classe d''actifs'!A$8:A$37=$CY$1),ROW('Liste Classe d''actifs'!A28))),"")</f>
        <v/>
      </c>
      <c r="CZ29" s="242" t="str" cm="1">
        <f t="array" ref="CZ29">IFERROR(INDEX('Liste Classe d''actifs'!$B$8:$B$37,_xlfn.AGGREGATE(15,6,(ROW('Liste Classe d''actifs'!$B$8:$B$37)-ROW('Liste Classe d''actifs'!$B$7))/('Liste Classe d''actifs'!A$8:A$37=$CZ$1),ROW('Liste Classe d''actifs'!A28))),"")</f>
        <v/>
      </c>
      <c r="DA29" s="242" t="str" cm="1">
        <f t="array" ref="DA29">IFERROR(INDEX('Liste Classe d''actifs'!$B$8:$B$37,_xlfn.AGGREGATE(15,6,(ROW('Liste Classe d''actifs'!$B$8:$B$37)-ROW('Liste Classe d''actifs'!$B$7))/('Liste Classe d''actifs'!A$8:A$37=$DA$1),ROW('Liste Classe d''actifs'!A28))),"")</f>
        <v/>
      </c>
    </row>
    <row r="30" spans="15:105">
      <c r="O30" s="256"/>
      <c r="X30" s="245"/>
      <c r="AE30" s="241"/>
      <c r="AF30" s="241"/>
      <c r="AG30" s="241"/>
      <c r="AH30" s="241"/>
      <c r="AI30" s="241"/>
      <c r="AJ30" s="241"/>
      <c r="AK30" s="241"/>
      <c r="AL30" s="241"/>
      <c r="AM30" s="241"/>
      <c r="AN30" s="241"/>
      <c r="AO30" s="249" t="str">
        <f>IF('Liste Classe d''actifs'!B36="","",'Liste Classe d''actifs'!B36)</f>
        <v/>
      </c>
      <c r="AP30" s="242" t="str">
        <f>IF(AO30="","",INDEX('Liste Classe d''actifs'!$A$8:$A$37,MATCH(AO30,'Liste Classe d''actifs'!$B$8:$B$37,0)))</f>
        <v/>
      </c>
      <c r="AQ30" s="242" t="str">
        <f t="shared" si="0"/>
        <v/>
      </c>
      <c r="AR30" s="242" t="str">
        <f>IF(AO30="","",IF(SUMIFS('Saisie Patrimoine'!E:E,'Saisie Patrimoine'!C:C,AO30)=0,0,SUMIFS('Saisie Patrimoine'!E:E,'Saisie Patrimoine'!C:C,AO30)))</f>
        <v/>
      </c>
      <c r="AS30" s="242" t="str">
        <f>IF(AO30="","",VLOOKUP(AO30,'Liste Classe d''actifs'!B:D,2,FALSE))</f>
        <v/>
      </c>
      <c r="AT30" s="242" t="str">
        <f>IF(AO30="","",VLOOKUP(AO30,'Liste Classe d''actifs'!B:E,3,FALSE))</f>
        <v/>
      </c>
      <c r="AU30" s="242" t="str">
        <f>IF(AO30="","",VLOOKUP(AO30,'Liste Classe d''actifs'!B:F,4,FALSE))</f>
        <v/>
      </c>
      <c r="AV30" s="242" t="str">
        <f>IF(AO30="","",VLOOKUP(AO30,'Liste Classe d''actifs'!B:G,5,FALSE))</f>
        <v/>
      </c>
      <c r="AW30" s="241" t="str">
        <f>IF(AO30="","",VLOOKUP(AO30,'Liste Classe d''actifs'!B:G,6,FALSE))</f>
        <v/>
      </c>
      <c r="AX30" s="250" t="str">
        <f t="shared" si="1"/>
        <v/>
      </c>
      <c r="AY30" s="242" t="str">
        <f>IF(OR($AZ$14=1,ISERROR(#REF!)),AR30,IF(AO30=#REF!,AR30-#REF!,AR30))</f>
        <v/>
      </c>
      <c r="BB30" s="242" t="str">
        <f>IF('Liste Classe d''actifs'!B36="","",'Liste Classe d''actifs'!B36)</f>
        <v/>
      </c>
      <c r="BC30" s="242" t="e">
        <f t="shared" si="2"/>
        <v>#N/A</v>
      </c>
      <c r="BD30" s="243" t="e">
        <f t="shared" si="3"/>
        <v>#N/A</v>
      </c>
      <c r="BE30" s="244" t="str">
        <f>IF(ISERROR(BC30),"",BC30/SUM(AR:AR)*VLOOKUP(BB30,'Liste Classe d''actifs'!$B$8:$I$36,7,FALSE))</f>
        <v/>
      </c>
      <c r="BF30" s="244" t="str">
        <f>IF(ISERROR(BC30),"",BC30/SUM(AR:AR)*VLOOKUP(BB30,'Liste Classe d''actifs'!$B$8:$I$36,8,FALSE))</f>
        <v/>
      </c>
      <c r="CF30" s="245"/>
      <c r="CV30" s="242" t="str" cm="1">
        <f t="array" ref="CV30">IFERROR(INDEX('Liste Classe d''actifs'!$B$8:$B$37,_xlfn.AGGREGATE(15,6,(ROW('Liste Classe d''actifs'!$B$8:$B$37)-ROW('Liste Classe d''actifs'!$B$7))/('Liste Classe d''actifs'!A$8:A$37=$CV$1),ROW('Liste Classe d''actifs'!A29))),"")</f>
        <v/>
      </c>
      <c r="CW30" s="242" t="str" cm="1">
        <f t="array" ref="CW30">IFERROR(INDEX('Liste Classe d''actifs'!$B$8:$B$37,_xlfn.AGGREGATE(15,6,(ROW('Liste Classe d''actifs'!$B$8:$B$37)-ROW('Liste Classe d''actifs'!$B$7))/('Liste Classe d''actifs'!A$8:A$37=$CW$1),ROW('Liste Classe d''actifs'!A29))),"")</f>
        <v/>
      </c>
      <c r="CX30" s="242" t="str" cm="1">
        <f t="array" ref="CX30">IFERROR(INDEX('Liste Classe d''actifs'!$B$8:$B$37,_xlfn.AGGREGATE(15,6,(ROW('Liste Classe d''actifs'!$B$8:$B$37)-ROW('Liste Classe d''actifs'!$B$7))/('Liste Classe d''actifs'!A$8:A$37=$CX$1),ROW('Liste Classe d''actifs'!A29))),"")</f>
        <v/>
      </c>
      <c r="CY30" s="242" t="str" cm="1">
        <f t="array" ref="CY30">IFERROR(INDEX('Liste Classe d''actifs'!$B$8:$B$37,_xlfn.AGGREGATE(15,6,(ROW('Liste Classe d''actifs'!$B$8:$B$37)-ROW('Liste Classe d''actifs'!$B$7))/('Liste Classe d''actifs'!A$8:A$37=$CY$1),ROW('Liste Classe d''actifs'!A29))),"")</f>
        <v/>
      </c>
      <c r="CZ30" s="242" t="str" cm="1">
        <f t="array" ref="CZ30">IFERROR(INDEX('Liste Classe d''actifs'!$B$8:$B$37,_xlfn.AGGREGATE(15,6,(ROW('Liste Classe d''actifs'!$B$8:$B$37)-ROW('Liste Classe d''actifs'!$B$7))/('Liste Classe d''actifs'!A$8:A$37=$CZ$1),ROW('Liste Classe d''actifs'!A29))),"")</f>
        <v/>
      </c>
      <c r="DA30" s="242" t="str" cm="1">
        <f t="array" ref="DA30">IFERROR(INDEX('Liste Classe d''actifs'!$B$8:$B$37,_xlfn.AGGREGATE(15,6,(ROW('Liste Classe d''actifs'!$B$8:$B$37)-ROW('Liste Classe d''actifs'!$B$7))/('Liste Classe d''actifs'!A$8:A$37=$DA$1),ROW('Liste Classe d''actifs'!A29))),"")</f>
        <v/>
      </c>
    </row>
    <row r="31" spans="15:105">
      <c r="O31" s="256"/>
      <c r="X31" s="245"/>
      <c r="AE31" s="241"/>
      <c r="AF31" s="241"/>
      <c r="AG31" s="241"/>
      <c r="AH31" s="241"/>
      <c r="AI31" s="241"/>
      <c r="AJ31" s="241"/>
      <c r="AK31" s="241"/>
      <c r="AL31" s="241"/>
      <c r="AM31" s="241"/>
      <c r="AN31" s="241"/>
      <c r="AO31" s="249" t="str">
        <f>IF('Liste Classe d''actifs'!B37="","",'Liste Classe d''actifs'!B37)</f>
        <v/>
      </c>
      <c r="AP31" s="242" t="str">
        <f>IF(AO31="","",INDEX('Liste Classe d''actifs'!$A$8:$A$37,MATCH(AO31,'Liste Classe d''actifs'!$B$8:$B$37,0)))</f>
        <v/>
      </c>
      <c r="AQ31" s="242" t="str">
        <f t="shared" si="0"/>
        <v/>
      </c>
      <c r="AR31" s="242" t="str">
        <f>IF(AO31="","",IF(SUMIFS('Saisie Patrimoine'!E:E,'Saisie Patrimoine'!C:C,AO31)=0,0,SUMIFS('Saisie Patrimoine'!E:E,'Saisie Patrimoine'!C:C,AO31)))</f>
        <v/>
      </c>
      <c r="AS31" s="242" t="str">
        <f>IF(AO31="","",VLOOKUP(AO31,'Liste Classe d''actifs'!B:D,2,FALSE))</f>
        <v/>
      </c>
      <c r="AT31" s="242" t="str">
        <f>IF(AO31="","",VLOOKUP(AO31,'Liste Classe d''actifs'!B:E,3,FALSE))</f>
        <v/>
      </c>
      <c r="AU31" s="242" t="str">
        <f>IF(AO31="","",VLOOKUP(AO31,'Liste Classe d''actifs'!B:F,4,FALSE))</f>
        <v/>
      </c>
      <c r="AV31" s="242" t="str">
        <f>IF(AO31="","",VLOOKUP(AO31,'Liste Classe d''actifs'!B:G,5,FALSE))</f>
        <v/>
      </c>
      <c r="AW31" s="241" t="str">
        <f>IF(AO31="","",VLOOKUP(AO31,'Liste Classe d''actifs'!B:G,6,FALSE))</f>
        <v/>
      </c>
      <c r="AX31" s="250" t="str">
        <f t="shared" si="1"/>
        <v/>
      </c>
      <c r="AY31" s="242" t="str">
        <f>IF(OR($AZ$14=1,ISERROR(#REF!)),AR31,IF(AO31=#REF!,AR31-#REF!,AR31))</f>
        <v/>
      </c>
      <c r="BB31" s="242" t="str">
        <f>IF('Liste Classe d''actifs'!B37="","",'Liste Classe d''actifs'!B37)</f>
        <v/>
      </c>
      <c r="BC31" s="242" t="e">
        <f t="shared" si="2"/>
        <v>#N/A</v>
      </c>
      <c r="BD31" s="243" t="e">
        <f t="shared" si="3"/>
        <v>#N/A</v>
      </c>
      <c r="BE31" s="244" t="str">
        <f>IF(ISERROR(BC31),"",BC31/SUM(AR:AR)*VLOOKUP(BB31,'Liste Classe d''actifs'!$B$8:$I$36,7,FALSE))</f>
        <v/>
      </c>
      <c r="BF31" s="244" t="str">
        <f>IF(ISERROR(BC31),"",BC31/SUM(AR:AR)*VLOOKUP(BB31,'Liste Classe d''actifs'!$B$8:$I$36,8,FALSE))</f>
        <v/>
      </c>
      <c r="CF31" s="245"/>
      <c r="CV31" s="242" t="str" cm="1">
        <f t="array" ref="CV31">IFERROR(INDEX('Liste Classe d''actifs'!$B$8:$B$37,_xlfn.AGGREGATE(15,6,(ROW('Liste Classe d''actifs'!$B$8:$B$37)-ROW('Liste Classe d''actifs'!$B$7))/('Liste Classe d''actifs'!A$8:A$37=$CV$1),ROW('Liste Classe d''actifs'!A30))),"")</f>
        <v/>
      </c>
      <c r="CW31" s="242" t="str" cm="1">
        <f t="array" ref="CW31">IFERROR(INDEX('Liste Classe d''actifs'!$B$8:$B$37,_xlfn.AGGREGATE(15,6,(ROW('Liste Classe d''actifs'!$B$8:$B$37)-ROW('Liste Classe d''actifs'!$B$7))/('Liste Classe d''actifs'!A$8:A$37=$CW$1),ROW('Liste Classe d''actifs'!A30))),"")</f>
        <v/>
      </c>
      <c r="CX31" s="242" t="str" cm="1">
        <f t="array" ref="CX31">IFERROR(INDEX('Liste Classe d''actifs'!$B$8:$B$37,_xlfn.AGGREGATE(15,6,(ROW('Liste Classe d''actifs'!$B$8:$B$37)-ROW('Liste Classe d''actifs'!$B$7))/('Liste Classe d''actifs'!A$8:A$37=$CX$1),ROW('Liste Classe d''actifs'!A30))),"")</f>
        <v/>
      </c>
      <c r="CY31" s="242" t="str" cm="1">
        <f t="array" ref="CY31">IFERROR(INDEX('Liste Classe d''actifs'!$B$8:$B$37,_xlfn.AGGREGATE(15,6,(ROW('Liste Classe d''actifs'!$B$8:$B$37)-ROW('Liste Classe d''actifs'!$B$7))/('Liste Classe d''actifs'!A$8:A$37=$CY$1),ROW('Liste Classe d''actifs'!A30))),"")</f>
        <v/>
      </c>
      <c r="CZ31" s="242" t="str" cm="1">
        <f t="array" ref="CZ31">IFERROR(INDEX('Liste Classe d''actifs'!$B$8:$B$37,_xlfn.AGGREGATE(15,6,(ROW('Liste Classe d''actifs'!$B$8:$B$37)-ROW('Liste Classe d''actifs'!$B$7))/('Liste Classe d''actifs'!A$8:A$37=$CZ$1),ROW('Liste Classe d''actifs'!A30))),"")</f>
        <v/>
      </c>
      <c r="DA31" s="242" t="str" cm="1">
        <f t="array" ref="DA31">IFERROR(INDEX('Liste Classe d''actifs'!$B$8:$B$37,_xlfn.AGGREGATE(15,6,(ROW('Liste Classe d''actifs'!$B$8:$B$37)-ROW('Liste Classe d''actifs'!$B$7))/('Liste Classe d''actifs'!A$8:A$37=$DA$1),ROW('Liste Classe d''actifs'!A30))),"")</f>
        <v/>
      </c>
    </row>
    <row r="32" spans="15:105">
      <c r="O32" s="256"/>
      <c r="X32" s="245"/>
      <c r="AW32" s="241"/>
      <c r="AX32" s="241"/>
    </row>
    <row r="33" spans="15:50">
      <c r="O33" s="256"/>
      <c r="AW33" s="241"/>
      <c r="AX33" s="241"/>
    </row>
    <row r="34" spans="15:50">
      <c r="O34" s="256"/>
      <c r="AW34" s="241"/>
      <c r="AX34" s="241"/>
    </row>
    <row r="35" spans="15:50">
      <c r="O35" s="256"/>
      <c r="AW35" s="241"/>
      <c r="AX35" s="241"/>
    </row>
    <row r="36" spans="15:50">
      <c r="O36" s="256"/>
      <c r="AW36" s="241"/>
      <c r="AX36" s="241"/>
    </row>
    <row r="37" spans="15:50">
      <c r="O37" s="256"/>
      <c r="AW37" s="241"/>
      <c r="AX37" s="241"/>
    </row>
    <row r="38" spans="15:50">
      <c r="O38" s="256"/>
      <c r="AW38" s="241"/>
      <c r="AX38" s="241"/>
    </row>
    <row r="39" spans="15:50">
      <c r="O39" s="256"/>
      <c r="AW39" s="241"/>
      <c r="AX39" s="241"/>
    </row>
    <row r="40" spans="15:50">
      <c r="O40" s="256"/>
      <c r="AW40" s="241"/>
      <c r="AX40" s="241"/>
    </row>
    <row r="41" spans="15:50">
      <c r="O41" s="256"/>
      <c r="AW41" s="241"/>
      <c r="AX41" s="241"/>
    </row>
    <row r="42" spans="15:50">
      <c r="O42" s="256"/>
      <c r="AW42" s="241"/>
      <c r="AX42" s="241"/>
    </row>
    <row r="43" spans="15:50">
      <c r="O43" s="256"/>
      <c r="AW43" s="241"/>
      <c r="AX43" s="241"/>
    </row>
    <row r="44" spans="15:50">
      <c r="O44" s="256"/>
      <c r="AW44" s="241"/>
      <c r="AX44" s="241"/>
    </row>
    <row r="45" spans="15:50">
      <c r="O45" s="256"/>
      <c r="AW45" s="241"/>
      <c r="AX45" s="241"/>
    </row>
    <row r="46" spans="15:50">
      <c r="AW46" s="241"/>
      <c r="AX46" s="241"/>
    </row>
    <row r="47" spans="15:50">
      <c r="AW47" s="241"/>
      <c r="AX47" s="241"/>
    </row>
    <row r="48" spans="15:50">
      <c r="AW48" s="241"/>
      <c r="AX48" s="241"/>
    </row>
    <row r="49" spans="49:50">
      <c r="AW49" s="241"/>
      <c r="AX49" s="241"/>
    </row>
    <row r="50" spans="49:50">
      <c r="AW50" s="241"/>
      <c r="AX50" s="241"/>
    </row>
    <row r="51" spans="49:50">
      <c r="AW51" s="241"/>
      <c r="AX51" s="241"/>
    </row>
    <row r="52" spans="49:50">
      <c r="AW52" s="241"/>
      <c r="AX52" s="241"/>
    </row>
    <row r="53" spans="49:50">
      <c r="AW53" s="241"/>
      <c r="AX53" s="241"/>
    </row>
    <row r="54" spans="49:50">
      <c r="AW54" s="241"/>
      <c r="AX54" s="241"/>
    </row>
    <row r="55" spans="49:50">
      <c r="AW55" s="241"/>
      <c r="AX55" s="241"/>
    </row>
    <row r="56" spans="49:50">
      <c r="AW56" s="241"/>
      <c r="AX56" s="241"/>
    </row>
    <row r="57" spans="49:50">
      <c r="AW57" s="241"/>
      <c r="AX57" s="241"/>
    </row>
    <row r="58" spans="49:50">
      <c r="AW58" s="241"/>
      <c r="AX58" s="241"/>
    </row>
    <row r="59" spans="49:50">
      <c r="AW59" s="241"/>
      <c r="AX59" s="241"/>
    </row>
    <row r="60" spans="49:50">
      <c r="AW60" s="241"/>
      <c r="AX60" s="241"/>
    </row>
    <row r="61" spans="49:50">
      <c r="AW61" s="241"/>
      <c r="AX61" s="241"/>
    </row>
    <row r="62" spans="49:50">
      <c r="AW62" s="241"/>
      <c r="AX62" s="241"/>
    </row>
    <row r="63" spans="49:50">
      <c r="AW63" s="241"/>
      <c r="AX63" s="241"/>
    </row>
    <row r="64" spans="49:50">
      <c r="AW64" s="241"/>
      <c r="AX64" s="241"/>
    </row>
    <row r="65" spans="49:50">
      <c r="AW65" s="241"/>
      <c r="AX65" s="241"/>
    </row>
    <row r="66" spans="49:50">
      <c r="AW66" s="241"/>
      <c r="AX66" s="241"/>
    </row>
    <row r="67" spans="49:50">
      <c r="AW67" s="241"/>
      <c r="AX67" s="241"/>
    </row>
    <row r="68" spans="49:50">
      <c r="AW68" s="241"/>
      <c r="AX68" s="241"/>
    </row>
    <row r="69" spans="49:50">
      <c r="AW69" s="241"/>
      <c r="AX69" s="241"/>
    </row>
    <row r="70" spans="49:50">
      <c r="AW70" s="241"/>
      <c r="AX70" s="241"/>
    </row>
    <row r="71" spans="49:50">
      <c r="AW71" s="241"/>
      <c r="AX71" s="241"/>
    </row>
    <row r="72" spans="49:50">
      <c r="AW72" s="241"/>
      <c r="AX72" s="241"/>
    </row>
    <row r="73" spans="49:50">
      <c r="AW73" s="241"/>
      <c r="AX73" s="241"/>
    </row>
    <row r="74" spans="49:50">
      <c r="AW74" s="241"/>
      <c r="AX74" s="241"/>
    </row>
    <row r="75" spans="49:50">
      <c r="AW75" s="241"/>
      <c r="AX75" s="241"/>
    </row>
    <row r="76" spans="49:50">
      <c r="AW76" s="241"/>
      <c r="AX76" s="241"/>
    </row>
    <row r="77" spans="49:50">
      <c r="AW77" s="241"/>
      <c r="AX77" s="241"/>
    </row>
    <row r="78" spans="49:50">
      <c r="AW78" s="241"/>
      <c r="AX78" s="241"/>
    </row>
    <row r="79" spans="49:50">
      <c r="AW79" s="241"/>
      <c r="AX79" s="241"/>
    </row>
    <row r="80" spans="49:50">
      <c r="AW80" s="241"/>
      <c r="AX80" s="241"/>
    </row>
    <row r="81" spans="49:50">
      <c r="AW81" s="241"/>
      <c r="AX81" s="241"/>
    </row>
    <row r="82" spans="49:50">
      <c r="AW82" s="241"/>
      <c r="AX82" s="241"/>
    </row>
    <row r="83" spans="49:50">
      <c r="AW83" s="241"/>
      <c r="AX83" s="241"/>
    </row>
    <row r="84" spans="49:50">
      <c r="AW84" s="241"/>
      <c r="AX84" s="241"/>
    </row>
    <row r="85" spans="49:50">
      <c r="AW85" s="241"/>
      <c r="AX85" s="241"/>
    </row>
    <row r="86" spans="49:50">
      <c r="AW86" s="241"/>
      <c r="AX86" s="241"/>
    </row>
    <row r="87" spans="49:50">
      <c r="AW87" s="241"/>
      <c r="AX87" s="241"/>
    </row>
    <row r="88" spans="49:50">
      <c r="AW88" s="241"/>
      <c r="AX88" s="241"/>
    </row>
    <row r="89" spans="49:50">
      <c r="AW89" s="241"/>
      <c r="AX89" s="241"/>
    </row>
    <row r="90" spans="49:50">
      <c r="AW90" s="241"/>
      <c r="AX90" s="241"/>
    </row>
    <row r="91" spans="49:50">
      <c r="AW91" s="241"/>
      <c r="AX91" s="241"/>
    </row>
    <row r="92" spans="49:50">
      <c r="AW92" s="241"/>
      <c r="AX92" s="241"/>
    </row>
    <row r="93" spans="49:50">
      <c r="AW93" s="241"/>
      <c r="AX93" s="241"/>
    </row>
    <row r="94" spans="49:50">
      <c r="AW94" s="241"/>
      <c r="AX94" s="241"/>
    </row>
    <row r="95" spans="49:50">
      <c r="AW95" s="241"/>
      <c r="AX95" s="241"/>
    </row>
    <row r="96" spans="49:50">
      <c r="AW96" s="241"/>
      <c r="AX96" s="241"/>
    </row>
    <row r="97" spans="49:50">
      <c r="AW97" s="241"/>
      <c r="AX97" s="241"/>
    </row>
    <row r="98" spans="49:50">
      <c r="AW98" s="241"/>
      <c r="AX98" s="241"/>
    </row>
    <row r="99" spans="49:50">
      <c r="AW99" s="241"/>
      <c r="AX99" s="241"/>
    </row>
    <row r="100" spans="49:50">
      <c r="AW100" s="241"/>
      <c r="AX100" s="241"/>
    </row>
    <row r="101" spans="49:50">
      <c r="AW101" s="241"/>
      <c r="AX101" s="241"/>
    </row>
    <row r="102" spans="49:50">
      <c r="AW102" s="241"/>
      <c r="AX102" s="241"/>
    </row>
    <row r="103" spans="49:50">
      <c r="AW103" s="241"/>
      <c r="AX103" s="241"/>
    </row>
    <row r="104" spans="49:50">
      <c r="AW104" s="241"/>
      <c r="AX104" s="241"/>
    </row>
    <row r="105" spans="49:50">
      <c r="AW105" s="241"/>
      <c r="AX105" s="241"/>
    </row>
    <row r="106" spans="49:50">
      <c r="AW106" s="241"/>
      <c r="AX106" s="241"/>
    </row>
    <row r="107" spans="49:50">
      <c r="AW107" s="241"/>
      <c r="AX107" s="241"/>
    </row>
    <row r="108" spans="49:50">
      <c r="AW108" s="241"/>
      <c r="AX108" s="241"/>
    </row>
    <row r="109" spans="49:50">
      <c r="AW109" s="241"/>
      <c r="AX109" s="241"/>
    </row>
    <row r="110" spans="49:50">
      <c r="AW110" s="241"/>
      <c r="AX110" s="241"/>
    </row>
    <row r="111" spans="49:50">
      <c r="AW111" s="241"/>
      <c r="AX111" s="241"/>
    </row>
    <row r="112" spans="49:50">
      <c r="AW112" s="241"/>
      <c r="AX112" s="241"/>
    </row>
    <row r="113" spans="49:50">
      <c r="AW113" s="241"/>
      <c r="AX113" s="241"/>
    </row>
    <row r="114" spans="49:50">
      <c r="AW114" s="241"/>
      <c r="AX114" s="241"/>
    </row>
    <row r="115" spans="49:50">
      <c r="AW115" s="241"/>
      <c r="AX115" s="241"/>
    </row>
    <row r="116" spans="49:50">
      <c r="AW116" s="241"/>
      <c r="AX116" s="241"/>
    </row>
    <row r="117" spans="49:50">
      <c r="AW117" s="241"/>
      <c r="AX117" s="241"/>
    </row>
    <row r="118" spans="49:50">
      <c r="AW118" s="241"/>
      <c r="AX118" s="241"/>
    </row>
    <row r="119" spans="49:50">
      <c r="AW119" s="241"/>
      <c r="AX119" s="241"/>
    </row>
    <row r="120" spans="49:50">
      <c r="AW120" s="241"/>
      <c r="AX120" s="241"/>
    </row>
    <row r="121" spans="49:50">
      <c r="AW121" s="241"/>
      <c r="AX121" s="241"/>
    </row>
    <row r="122" spans="49:50">
      <c r="AW122" s="241"/>
      <c r="AX122" s="241"/>
    </row>
    <row r="123" spans="49:50">
      <c r="AW123" s="241"/>
      <c r="AX123" s="241"/>
    </row>
    <row r="124" spans="49:50">
      <c r="AW124" s="241"/>
      <c r="AX124" s="241"/>
    </row>
    <row r="125" spans="49:50">
      <c r="AW125" s="241"/>
      <c r="AX125" s="241"/>
    </row>
    <row r="126" spans="49:50">
      <c r="AW126" s="241"/>
      <c r="AX126" s="241"/>
    </row>
    <row r="127" spans="49:50">
      <c r="AW127" s="241"/>
      <c r="AX127" s="241"/>
    </row>
    <row r="128" spans="49:50">
      <c r="AW128" s="241"/>
      <c r="AX128" s="241"/>
    </row>
    <row r="129" spans="49:50">
      <c r="AW129" s="241"/>
      <c r="AX129" s="241"/>
    </row>
    <row r="130" spans="49:50">
      <c r="AW130" s="241"/>
      <c r="AX130" s="241"/>
    </row>
    <row r="131" spans="49:50">
      <c r="AW131" s="241"/>
      <c r="AX131" s="241"/>
    </row>
    <row r="132" spans="49:50">
      <c r="AW132" s="241"/>
      <c r="AX132" s="241"/>
    </row>
    <row r="133" spans="49:50">
      <c r="AW133" s="241"/>
      <c r="AX133" s="241"/>
    </row>
    <row r="134" spans="49:50">
      <c r="AW134" s="241"/>
      <c r="AX134" s="241"/>
    </row>
    <row r="135" spans="49:50">
      <c r="AW135" s="241"/>
      <c r="AX135" s="241"/>
    </row>
    <row r="136" spans="49:50">
      <c r="AW136" s="241"/>
      <c r="AX136" s="241"/>
    </row>
    <row r="137" spans="49:50">
      <c r="AW137" s="241"/>
      <c r="AX137" s="241"/>
    </row>
    <row r="138" spans="49:50">
      <c r="AW138" s="241"/>
      <c r="AX138" s="241"/>
    </row>
    <row r="139" spans="49:50">
      <c r="AW139" s="241"/>
      <c r="AX139" s="241"/>
    </row>
    <row r="140" spans="49:50">
      <c r="AW140" s="241"/>
      <c r="AX140" s="241"/>
    </row>
    <row r="141" spans="49:50">
      <c r="AW141" s="241"/>
      <c r="AX141" s="241"/>
    </row>
    <row r="142" spans="49:50">
      <c r="AW142" s="241"/>
      <c r="AX142" s="241"/>
    </row>
    <row r="143" spans="49:50">
      <c r="AW143" s="241"/>
      <c r="AX143" s="241"/>
    </row>
    <row r="144" spans="49:50">
      <c r="AW144" s="241"/>
      <c r="AX144" s="241"/>
    </row>
    <row r="145" spans="49:50">
      <c r="AW145" s="241"/>
      <c r="AX145" s="241"/>
    </row>
    <row r="146" spans="49:50">
      <c r="AW146" s="241"/>
      <c r="AX146" s="241"/>
    </row>
    <row r="147" spans="49:50">
      <c r="AW147" s="241"/>
      <c r="AX147" s="241"/>
    </row>
    <row r="148" spans="49:50">
      <c r="AW148" s="241"/>
      <c r="AX148" s="241"/>
    </row>
    <row r="149" spans="49:50">
      <c r="AW149" s="241"/>
      <c r="AX149" s="241"/>
    </row>
    <row r="150" spans="49:50">
      <c r="AW150" s="241"/>
      <c r="AX150" s="241"/>
    </row>
    <row r="151" spans="49:50">
      <c r="AW151" s="241"/>
      <c r="AX151" s="241"/>
    </row>
    <row r="152" spans="49:50">
      <c r="AW152" s="241"/>
      <c r="AX152" s="241"/>
    </row>
    <row r="153" spans="49:50">
      <c r="AW153" s="241"/>
      <c r="AX153" s="241"/>
    </row>
    <row r="154" spans="49:50">
      <c r="AW154" s="241"/>
      <c r="AX154" s="241"/>
    </row>
    <row r="155" spans="49:50">
      <c r="AW155" s="241"/>
      <c r="AX155" s="241"/>
    </row>
    <row r="156" spans="49:50">
      <c r="AW156" s="241"/>
      <c r="AX156" s="241"/>
    </row>
    <row r="157" spans="49:50">
      <c r="AW157" s="241"/>
      <c r="AX157" s="241"/>
    </row>
    <row r="158" spans="49:50">
      <c r="AW158" s="241"/>
      <c r="AX158" s="241"/>
    </row>
    <row r="159" spans="49:50">
      <c r="AW159" s="241"/>
      <c r="AX159" s="241"/>
    </row>
    <row r="160" spans="49:50">
      <c r="AW160" s="241"/>
      <c r="AX160" s="241"/>
    </row>
    <row r="161" spans="49:50">
      <c r="AW161" s="241"/>
      <c r="AX161" s="241"/>
    </row>
    <row r="162" spans="49:50">
      <c r="AW162" s="241"/>
      <c r="AX162" s="241"/>
    </row>
    <row r="163" spans="49:50">
      <c r="AW163" s="241"/>
      <c r="AX163" s="241"/>
    </row>
    <row r="164" spans="49:50">
      <c r="AW164" s="241"/>
      <c r="AX164" s="241"/>
    </row>
    <row r="165" spans="49:50">
      <c r="AW165" s="241"/>
      <c r="AX165" s="241"/>
    </row>
    <row r="166" spans="49:50">
      <c r="AW166" s="241"/>
      <c r="AX166" s="241"/>
    </row>
    <row r="167" spans="49:50">
      <c r="AW167" s="241"/>
      <c r="AX167" s="241"/>
    </row>
    <row r="168" spans="49:50">
      <c r="AW168" s="241"/>
      <c r="AX168" s="241"/>
    </row>
    <row r="169" spans="49:50">
      <c r="AW169" s="241"/>
      <c r="AX169" s="241"/>
    </row>
    <row r="170" spans="49:50">
      <c r="AW170" s="241"/>
      <c r="AX170" s="241"/>
    </row>
    <row r="171" spans="49:50">
      <c r="AW171" s="241"/>
      <c r="AX171" s="241"/>
    </row>
    <row r="172" spans="49:50">
      <c r="AW172" s="241"/>
      <c r="AX172" s="241"/>
    </row>
    <row r="173" spans="49:50">
      <c r="AW173" s="241"/>
      <c r="AX173" s="241"/>
    </row>
    <row r="174" spans="49:50">
      <c r="AW174" s="241"/>
      <c r="AX174" s="241"/>
    </row>
    <row r="175" spans="49:50">
      <c r="AW175" s="241"/>
      <c r="AX175" s="241"/>
    </row>
    <row r="176" spans="49:50">
      <c r="AW176" s="241"/>
      <c r="AX176" s="241"/>
    </row>
    <row r="177" spans="49:50">
      <c r="AW177" s="241"/>
      <c r="AX177" s="241"/>
    </row>
    <row r="178" spans="49:50">
      <c r="AW178" s="241"/>
      <c r="AX178" s="241"/>
    </row>
    <row r="179" spans="49:50">
      <c r="AW179" s="241"/>
      <c r="AX179" s="241"/>
    </row>
    <row r="180" spans="49:50">
      <c r="AW180" s="241"/>
      <c r="AX180" s="241"/>
    </row>
    <row r="181" spans="49:50">
      <c r="AW181" s="241"/>
      <c r="AX181" s="241"/>
    </row>
    <row r="182" spans="49:50">
      <c r="AW182" s="241"/>
      <c r="AX182" s="241"/>
    </row>
    <row r="183" spans="49:50">
      <c r="AW183" s="241"/>
      <c r="AX183" s="241"/>
    </row>
    <row r="184" spans="49:50">
      <c r="AW184" s="241"/>
      <c r="AX184" s="241"/>
    </row>
    <row r="185" spans="49:50">
      <c r="AW185" s="241"/>
      <c r="AX185" s="241"/>
    </row>
    <row r="186" spans="49:50">
      <c r="AW186" s="241"/>
      <c r="AX186" s="241"/>
    </row>
    <row r="187" spans="49:50">
      <c r="AW187" s="241"/>
      <c r="AX187" s="241"/>
    </row>
    <row r="188" spans="49:50">
      <c r="AW188" s="241"/>
      <c r="AX188" s="241"/>
    </row>
    <row r="189" spans="49:50">
      <c r="AW189" s="241"/>
      <c r="AX189" s="241"/>
    </row>
    <row r="190" spans="49:50">
      <c r="AW190" s="241"/>
      <c r="AX190" s="241"/>
    </row>
    <row r="191" spans="49:50">
      <c r="AW191" s="241"/>
      <c r="AX191" s="241"/>
    </row>
    <row r="192" spans="49:50">
      <c r="AW192" s="241"/>
      <c r="AX192" s="241"/>
    </row>
    <row r="193" spans="49:50">
      <c r="AW193" s="241"/>
      <c r="AX193" s="241"/>
    </row>
    <row r="194" spans="49:50">
      <c r="AW194" s="241"/>
      <c r="AX194" s="241"/>
    </row>
    <row r="195" spans="49:50">
      <c r="AW195" s="241"/>
      <c r="AX195" s="241"/>
    </row>
    <row r="196" spans="49:50">
      <c r="AW196" s="241"/>
      <c r="AX196" s="241"/>
    </row>
    <row r="197" spans="49:50">
      <c r="AW197" s="241"/>
      <c r="AX197" s="241"/>
    </row>
    <row r="198" spans="49:50">
      <c r="AW198" s="241"/>
      <c r="AX198" s="241"/>
    </row>
    <row r="199" spans="49:50">
      <c r="AW199" s="241"/>
      <c r="AX199" s="241"/>
    </row>
    <row r="200" spans="49:50">
      <c r="AW200" s="241"/>
      <c r="AX200" s="241"/>
    </row>
    <row r="201" spans="49:50">
      <c r="AW201" s="241"/>
      <c r="AX201" s="241"/>
    </row>
    <row r="202" spans="49:50">
      <c r="AW202" s="241"/>
      <c r="AX202" s="241"/>
    </row>
    <row r="203" spans="49:50">
      <c r="AW203" s="241"/>
      <c r="AX203" s="241"/>
    </row>
    <row r="204" spans="49:50">
      <c r="AW204" s="241"/>
      <c r="AX204" s="241"/>
    </row>
    <row r="205" spans="49:50">
      <c r="AW205" s="241"/>
      <c r="AX205" s="241"/>
    </row>
    <row r="206" spans="49:50">
      <c r="AW206" s="241"/>
      <c r="AX206" s="241"/>
    </row>
    <row r="207" spans="49:50">
      <c r="AW207" s="241"/>
      <c r="AX207" s="241"/>
    </row>
    <row r="208" spans="49:50">
      <c r="AW208" s="241"/>
      <c r="AX208" s="241"/>
    </row>
    <row r="209" spans="49:50">
      <c r="AW209" s="241"/>
      <c r="AX209" s="241"/>
    </row>
    <row r="210" spans="49:50">
      <c r="AW210" s="241"/>
      <c r="AX210" s="241"/>
    </row>
    <row r="211" spans="49:50">
      <c r="AW211" s="241"/>
      <c r="AX211" s="241"/>
    </row>
    <row r="212" spans="49:50">
      <c r="AW212" s="241"/>
      <c r="AX212" s="241"/>
    </row>
    <row r="213" spans="49:50">
      <c r="AW213" s="241"/>
      <c r="AX213" s="241"/>
    </row>
    <row r="214" spans="49:50">
      <c r="AW214" s="241"/>
      <c r="AX214" s="241"/>
    </row>
    <row r="215" spans="49:50">
      <c r="AW215" s="241"/>
      <c r="AX215" s="241"/>
    </row>
    <row r="216" spans="49:50">
      <c r="AW216" s="241"/>
      <c r="AX216" s="241"/>
    </row>
    <row r="217" spans="49:50">
      <c r="AW217" s="241"/>
      <c r="AX217" s="241"/>
    </row>
    <row r="218" spans="49:50">
      <c r="AW218" s="241"/>
      <c r="AX218" s="241"/>
    </row>
    <row r="219" spans="49:50">
      <c r="AW219" s="241"/>
      <c r="AX219" s="241"/>
    </row>
    <row r="220" spans="49:50">
      <c r="AW220" s="241"/>
      <c r="AX220" s="241"/>
    </row>
    <row r="221" spans="49:50">
      <c r="AW221" s="241"/>
      <c r="AX221" s="241"/>
    </row>
    <row r="222" spans="49:50">
      <c r="AW222" s="241"/>
      <c r="AX222" s="241"/>
    </row>
    <row r="223" spans="49:50">
      <c r="AW223" s="241"/>
      <c r="AX223" s="241"/>
    </row>
    <row r="224" spans="49:50">
      <c r="AW224" s="241"/>
      <c r="AX224" s="241"/>
    </row>
    <row r="225" spans="49:50">
      <c r="AW225" s="241"/>
      <c r="AX225" s="241"/>
    </row>
    <row r="226" spans="49:50">
      <c r="AW226" s="241"/>
      <c r="AX226" s="241"/>
    </row>
    <row r="227" spans="49:50">
      <c r="AW227" s="241"/>
      <c r="AX227" s="241"/>
    </row>
    <row r="228" spans="49:50">
      <c r="AW228" s="241"/>
      <c r="AX228" s="241"/>
    </row>
    <row r="229" spans="49:50">
      <c r="AW229" s="241"/>
      <c r="AX229" s="241"/>
    </row>
    <row r="230" spans="49:50">
      <c r="AW230" s="241"/>
      <c r="AX230" s="241"/>
    </row>
    <row r="231" spans="49:50">
      <c r="AW231" s="241"/>
      <c r="AX231" s="241"/>
    </row>
    <row r="232" spans="49:50">
      <c r="AW232" s="241"/>
      <c r="AX232" s="241"/>
    </row>
    <row r="233" spans="49:50">
      <c r="AW233" s="241"/>
      <c r="AX233" s="241"/>
    </row>
    <row r="234" spans="49:50">
      <c r="AW234" s="241"/>
      <c r="AX234" s="241"/>
    </row>
    <row r="235" spans="49:50">
      <c r="AW235" s="241"/>
      <c r="AX235" s="241"/>
    </row>
    <row r="236" spans="49:50">
      <c r="AW236" s="241"/>
      <c r="AX236" s="241"/>
    </row>
    <row r="237" spans="49:50">
      <c r="AW237" s="241"/>
      <c r="AX237" s="241"/>
    </row>
    <row r="238" spans="49:50">
      <c r="AW238" s="241"/>
      <c r="AX238" s="241"/>
    </row>
    <row r="239" spans="49:50">
      <c r="AW239" s="241"/>
      <c r="AX239" s="241"/>
    </row>
    <row r="240" spans="49:50">
      <c r="AW240" s="241"/>
      <c r="AX240" s="241"/>
    </row>
    <row r="241" spans="49:50">
      <c r="AW241" s="241"/>
      <c r="AX241" s="241"/>
    </row>
    <row r="242" spans="49:50">
      <c r="AW242" s="241"/>
      <c r="AX242" s="241"/>
    </row>
    <row r="243" spans="49:50">
      <c r="AW243" s="241"/>
      <c r="AX243" s="241"/>
    </row>
    <row r="244" spans="49:50">
      <c r="AW244" s="241"/>
      <c r="AX244" s="241"/>
    </row>
    <row r="245" spans="49:50">
      <c r="AW245" s="241"/>
      <c r="AX245" s="241"/>
    </row>
    <row r="246" spans="49:50">
      <c r="AW246" s="241"/>
      <c r="AX246" s="241"/>
    </row>
    <row r="247" spans="49:50">
      <c r="AW247" s="241"/>
      <c r="AX247" s="241"/>
    </row>
    <row r="248" spans="49:50">
      <c r="AW248" s="241"/>
      <c r="AX248" s="241"/>
    </row>
    <row r="249" spans="49:50">
      <c r="AW249" s="241"/>
      <c r="AX249" s="241"/>
    </row>
    <row r="250" spans="49:50">
      <c r="AW250" s="241"/>
      <c r="AX250" s="241"/>
    </row>
    <row r="251" spans="49:50">
      <c r="AW251" s="241"/>
      <c r="AX251" s="241"/>
    </row>
    <row r="252" spans="49:50">
      <c r="AW252" s="241"/>
      <c r="AX252" s="241"/>
    </row>
    <row r="253" spans="49:50">
      <c r="AW253" s="241"/>
      <c r="AX253" s="241"/>
    </row>
    <row r="254" spans="49:50">
      <c r="AW254" s="241"/>
      <c r="AX254" s="241"/>
    </row>
    <row r="255" spans="49:50">
      <c r="AW255" s="241"/>
      <c r="AX255" s="241"/>
    </row>
    <row r="256" spans="49:50">
      <c r="AW256" s="241"/>
      <c r="AX256" s="241"/>
    </row>
    <row r="257" spans="49:50">
      <c r="AW257" s="241"/>
      <c r="AX257" s="241"/>
    </row>
    <row r="258" spans="49:50">
      <c r="AW258" s="241"/>
      <c r="AX258" s="241"/>
    </row>
    <row r="259" spans="49:50">
      <c r="AW259" s="241"/>
      <c r="AX259" s="241"/>
    </row>
    <row r="260" spans="49:50">
      <c r="AW260" s="241"/>
      <c r="AX260" s="241"/>
    </row>
    <row r="261" spans="49:50">
      <c r="AW261" s="241"/>
      <c r="AX261" s="241"/>
    </row>
    <row r="262" spans="49:50">
      <c r="AW262" s="241"/>
      <c r="AX262" s="241"/>
    </row>
    <row r="263" spans="49:50">
      <c r="AW263" s="241"/>
      <c r="AX263" s="241"/>
    </row>
    <row r="264" spans="49:50">
      <c r="AW264" s="241"/>
      <c r="AX264" s="241"/>
    </row>
    <row r="265" spans="49:50">
      <c r="AW265" s="241"/>
      <c r="AX265" s="241"/>
    </row>
    <row r="266" spans="49:50">
      <c r="AW266" s="241"/>
      <c r="AX266" s="241"/>
    </row>
    <row r="267" spans="49:50">
      <c r="AW267" s="241"/>
      <c r="AX267" s="241"/>
    </row>
    <row r="268" spans="49:50">
      <c r="AW268" s="241"/>
      <c r="AX268" s="241"/>
    </row>
    <row r="269" spans="49:50">
      <c r="AW269" s="241"/>
      <c r="AX269" s="241"/>
    </row>
    <row r="270" spans="49:50">
      <c r="AW270" s="241"/>
      <c r="AX270" s="241"/>
    </row>
    <row r="271" spans="49:50">
      <c r="AW271" s="241"/>
      <c r="AX271" s="241"/>
    </row>
    <row r="272" spans="49:50">
      <c r="AW272" s="241"/>
      <c r="AX272" s="241"/>
    </row>
    <row r="273" spans="49:50">
      <c r="AW273" s="241"/>
      <c r="AX273" s="241"/>
    </row>
    <row r="274" spans="49:50">
      <c r="AW274" s="241"/>
      <c r="AX274" s="241"/>
    </row>
    <row r="275" spans="49:50">
      <c r="AW275" s="241"/>
      <c r="AX275" s="241"/>
    </row>
    <row r="276" spans="49:50">
      <c r="AW276" s="241"/>
      <c r="AX276" s="241"/>
    </row>
    <row r="277" spans="49:50">
      <c r="AW277" s="241"/>
      <c r="AX277" s="241"/>
    </row>
    <row r="278" spans="49:50">
      <c r="AW278" s="241"/>
      <c r="AX278" s="241"/>
    </row>
    <row r="279" spans="49:50">
      <c r="AW279" s="241"/>
      <c r="AX279" s="241"/>
    </row>
    <row r="280" spans="49:50">
      <c r="AW280" s="241"/>
      <c r="AX280" s="241"/>
    </row>
    <row r="281" spans="49:50">
      <c r="AW281" s="241"/>
      <c r="AX281" s="241"/>
    </row>
    <row r="282" spans="49:50">
      <c r="AW282" s="241"/>
      <c r="AX282" s="241"/>
    </row>
    <row r="283" spans="49:50">
      <c r="AW283" s="241"/>
      <c r="AX283" s="241"/>
    </row>
    <row r="284" spans="49:50">
      <c r="AW284" s="241"/>
      <c r="AX284" s="241"/>
    </row>
    <row r="285" spans="49:50">
      <c r="AW285" s="241"/>
      <c r="AX285" s="241"/>
    </row>
    <row r="286" spans="49:50">
      <c r="AW286" s="241"/>
      <c r="AX286" s="241"/>
    </row>
    <row r="287" spans="49:50">
      <c r="AW287" s="241"/>
      <c r="AX287" s="241"/>
    </row>
    <row r="288" spans="49:50">
      <c r="AW288" s="241"/>
      <c r="AX288" s="241"/>
    </row>
    <row r="289" spans="49:50">
      <c r="AW289" s="241"/>
      <c r="AX289" s="241"/>
    </row>
    <row r="290" spans="49:50">
      <c r="AW290" s="241"/>
      <c r="AX290" s="241"/>
    </row>
    <row r="291" spans="49:50">
      <c r="AW291" s="241"/>
      <c r="AX291" s="241"/>
    </row>
    <row r="292" spans="49:50">
      <c r="AW292" s="241"/>
      <c r="AX292" s="241"/>
    </row>
    <row r="293" spans="49:50">
      <c r="AW293" s="241"/>
      <c r="AX293" s="241"/>
    </row>
    <row r="294" spans="49:50">
      <c r="AW294" s="241"/>
      <c r="AX294" s="241"/>
    </row>
    <row r="295" spans="49:50">
      <c r="AW295" s="241"/>
      <c r="AX295" s="241"/>
    </row>
    <row r="296" spans="49:50">
      <c r="AW296" s="241"/>
      <c r="AX296" s="241"/>
    </row>
    <row r="297" spans="49:50">
      <c r="AW297" s="241"/>
      <c r="AX297" s="241"/>
    </row>
    <row r="298" spans="49:50">
      <c r="AW298" s="241"/>
      <c r="AX298" s="241"/>
    </row>
    <row r="299" spans="49:50">
      <c r="AW299" s="241"/>
      <c r="AX299" s="241"/>
    </row>
    <row r="300" spans="49:50">
      <c r="AW300" s="241"/>
      <c r="AX300" s="241"/>
    </row>
    <row r="301" spans="49:50">
      <c r="AW301" s="241"/>
      <c r="AX301" s="241"/>
    </row>
    <row r="302" spans="49:50">
      <c r="AW302" s="241"/>
      <c r="AX302" s="241"/>
    </row>
    <row r="303" spans="49:50">
      <c r="AW303" s="241"/>
      <c r="AX303" s="241"/>
    </row>
    <row r="304" spans="49:50">
      <c r="AW304" s="241"/>
      <c r="AX304" s="241"/>
    </row>
    <row r="305" spans="49:50">
      <c r="AW305" s="241"/>
      <c r="AX305" s="241"/>
    </row>
    <row r="306" spans="49:50">
      <c r="AW306" s="241"/>
      <c r="AX306" s="241"/>
    </row>
    <row r="307" spans="49:50">
      <c r="AW307" s="241"/>
      <c r="AX307" s="241"/>
    </row>
    <row r="308" spans="49:50">
      <c r="AW308" s="241"/>
      <c r="AX308" s="241"/>
    </row>
    <row r="309" spans="49:50">
      <c r="AW309" s="241"/>
      <c r="AX309" s="241"/>
    </row>
    <row r="310" spans="49:50">
      <c r="AW310" s="241"/>
      <c r="AX310" s="241"/>
    </row>
    <row r="311" spans="49:50">
      <c r="AW311" s="241"/>
      <c r="AX311" s="241"/>
    </row>
    <row r="312" spans="49:50">
      <c r="AW312" s="241"/>
      <c r="AX312" s="241"/>
    </row>
    <row r="313" spans="49:50">
      <c r="AW313" s="241"/>
      <c r="AX313" s="241"/>
    </row>
    <row r="314" spans="49:50">
      <c r="AW314" s="241"/>
      <c r="AX314" s="241"/>
    </row>
    <row r="315" spans="49:50">
      <c r="AW315" s="241"/>
      <c r="AX315" s="241"/>
    </row>
    <row r="316" spans="49:50">
      <c r="AW316" s="241"/>
      <c r="AX316" s="241"/>
    </row>
    <row r="317" spans="49:50">
      <c r="AW317" s="241"/>
      <c r="AX317" s="241"/>
    </row>
    <row r="318" spans="49:50">
      <c r="AW318" s="241"/>
      <c r="AX318" s="241"/>
    </row>
    <row r="319" spans="49:50">
      <c r="AW319" s="241"/>
      <c r="AX319" s="241"/>
    </row>
    <row r="320" spans="49:50">
      <c r="AW320" s="241"/>
      <c r="AX320" s="241"/>
    </row>
    <row r="321" spans="49:50">
      <c r="AW321" s="241"/>
      <c r="AX321" s="241"/>
    </row>
    <row r="322" spans="49:50">
      <c r="AW322" s="241"/>
      <c r="AX322" s="241"/>
    </row>
    <row r="323" spans="49:50">
      <c r="AW323" s="241"/>
      <c r="AX323" s="241"/>
    </row>
    <row r="324" spans="49:50">
      <c r="AW324" s="241"/>
      <c r="AX324" s="241"/>
    </row>
    <row r="325" spans="49:50">
      <c r="AW325" s="241"/>
      <c r="AX325" s="241"/>
    </row>
    <row r="326" spans="49:50">
      <c r="AW326" s="241"/>
      <c r="AX326" s="241"/>
    </row>
    <row r="327" spans="49:50">
      <c r="AW327" s="241"/>
      <c r="AX327" s="241"/>
    </row>
    <row r="328" spans="49:50">
      <c r="AW328" s="241"/>
      <c r="AX328" s="241"/>
    </row>
    <row r="329" spans="49:50">
      <c r="AW329" s="241"/>
      <c r="AX329" s="241"/>
    </row>
    <row r="330" spans="49:50">
      <c r="AW330" s="241"/>
      <c r="AX330" s="241"/>
    </row>
    <row r="331" spans="49:50">
      <c r="AW331" s="241"/>
      <c r="AX331" s="241"/>
    </row>
    <row r="332" spans="49:50">
      <c r="AW332" s="241"/>
      <c r="AX332" s="241"/>
    </row>
    <row r="333" spans="49:50">
      <c r="AW333" s="241"/>
      <c r="AX333" s="241"/>
    </row>
    <row r="334" spans="49:50">
      <c r="AW334" s="241"/>
      <c r="AX334" s="241"/>
    </row>
    <row r="335" spans="49:50">
      <c r="AW335" s="241"/>
      <c r="AX335" s="241"/>
    </row>
    <row r="336" spans="49:50">
      <c r="AW336" s="241"/>
      <c r="AX336" s="241"/>
    </row>
    <row r="337" spans="49:50">
      <c r="AW337" s="241"/>
      <c r="AX337" s="241"/>
    </row>
    <row r="338" spans="49:50">
      <c r="AW338" s="241"/>
      <c r="AX338" s="241"/>
    </row>
    <row r="339" spans="49:50">
      <c r="AW339" s="241"/>
      <c r="AX339" s="241"/>
    </row>
    <row r="340" spans="49:50">
      <c r="AW340" s="241"/>
      <c r="AX340" s="241"/>
    </row>
    <row r="341" spans="49:50">
      <c r="AW341" s="241"/>
      <c r="AX341" s="241"/>
    </row>
    <row r="342" spans="49:50">
      <c r="AW342" s="241"/>
      <c r="AX342" s="241"/>
    </row>
    <row r="343" spans="49:50">
      <c r="AW343" s="241"/>
      <c r="AX343" s="241"/>
    </row>
    <row r="344" spans="49:50">
      <c r="AW344" s="241"/>
      <c r="AX344" s="241"/>
    </row>
    <row r="345" spans="49:50">
      <c r="AW345" s="241"/>
      <c r="AX345" s="241"/>
    </row>
    <row r="346" spans="49:50">
      <c r="AW346" s="241"/>
      <c r="AX346" s="241"/>
    </row>
    <row r="347" spans="49:50">
      <c r="AW347" s="241"/>
      <c r="AX347" s="241"/>
    </row>
    <row r="348" spans="49:50">
      <c r="AW348" s="241"/>
      <c r="AX348" s="241"/>
    </row>
    <row r="349" spans="49:50">
      <c r="AW349" s="241"/>
      <c r="AX349" s="241"/>
    </row>
    <row r="350" spans="49:50">
      <c r="AW350" s="241"/>
      <c r="AX350" s="241"/>
    </row>
    <row r="351" spans="49:50">
      <c r="AW351" s="241"/>
      <c r="AX351" s="241"/>
    </row>
    <row r="352" spans="49:50">
      <c r="AW352" s="241"/>
      <c r="AX352" s="241"/>
    </row>
    <row r="353" spans="49:50">
      <c r="AW353" s="241"/>
      <c r="AX353" s="241"/>
    </row>
    <row r="354" spans="49:50">
      <c r="AW354" s="241"/>
      <c r="AX354" s="241"/>
    </row>
    <row r="355" spans="49:50">
      <c r="AW355" s="241"/>
      <c r="AX355" s="241"/>
    </row>
    <row r="356" spans="49:50">
      <c r="AW356" s="241"/>
      <c r="AX356" s="241"/>
    </row>
    <row r="357" spans="49:50">
      <c r="AW357" s="241"/>
      <c r="AX357" s="241"/>
    </row>
    <row r="358" spans="49:50">
      <c r="AW358" s="241"/>
      <c r="AX358" s="241"/>
    </row>
    <row r="359" spans="49:50">
      <c r="AW359" s="241"/>
      <c r="AX359" s="241"/>
    </row>
    <row r="360" spans="49:50">
      <c r="AW360" s="241"/>
      <c r="AX360" s="241"/>
    </row>
    <row r="361" spans="49:50">
      <c r="AW361" s="241"/>
      <c r="AX361" s="241"/>
    </row>
    <row r="362" spans="49:50">
      <c r="AW362" s="241"/>
      <c r="AX362" s="241"/>
    </row>
    <row r="363" spans="49:50">
      <c r="AW363" s="241"/>
      <c r="AX363" s="241"/>
    </row>
    <row r="364" spans="49:50">
      <c r="AW364" s="241"/>
      <c r="AX364" s="241"/>
    </row>
    <row r="365" spans="49:50">
      <c r="AW365" s="241"/>
      <c r="AX365" s="241"/>
    </row>
    <row r="366" spans="49:50">
      <c r="AW366" s="241"/>
      <c r="AX366" s="241"/>
    </row>
    <row r="367" spans="49:50">
      <c r="AW367" s="241"/>
      <c r="AX367" s="241"/>
    </row>
    <row r="368" spans="49:50">
      <c r="AW368" s="241"/>
      <c r="AX368" s="241"/>
    </row>
    <row r="369" spans="49:50">
      <c r="AW369" s="241"/>
      <c r="AX369" s="241"/>
    </row>
    <row r="370" spans="49:50">
      <c r="AW370" s="241"/>
      <c r="AX370" s="241"/>
    </row>
    <row r="371" spans="49:50">
      <c r="AW371" s="241"/>
      <c r="AX371" s="241"/>
    </row>
    <row r="372" spans="49:50">
      <c r="AW372" s="241"/>
      <c r="AX372" s="241"/>
    </row>
    <row r="373" spans="49:50">
      <c r="AW373" s="241"/>
      <c r="AX373" s="241"/>
    </row>
    <row r="374" spans="49:50">
      <c r="AW374" s="241"/>
      <c r="AX374" s="241"/>
    </row>
    <row r="375" spans="49:50">
      <c r="AW375" s="241"/>
      <c r="AX375" s="241"/>
    </row>
    <row r="376" spans="49:50">
      <c r="AW376" s="241"/>
      <c r="AX376" s="241"/>
    </row>
    <row r="377" spans="49:50">
      <c r="AW377" s="241"/>
      <c r="AX377" s="241"/>
    </row>
    <row r="378" spans="49:50">
      <c r="AW378" s="241"/>
      <c r="AX378" s="241"/>
    </row>
    <row r="379" spans="49:50">
      <c r="AW379" s="241"/>
      <c r="AX379" s="241"/>
    </row>
    <row r="380" spans="49:50">
      <c r="AW380" s="241"/>
      <c r="AX380" s="241"/>
    </row>
    <row r="381" spans="49:50">
      <c r="AW381" s="241"/>
      <c r="AX381" s="241"/>
    </row>
    <row r="382" spans="49:50">
      <c r="AW382" s="241"/>
      <c r="AX382" s="241"/>
    </row>
    <row r="383" spans="49:50">
      <c r="AW383" s="241"/>
      <c r="AX383" s="241"/>
    </row>
    <row r="384" spans="49:50">
      <c r="AW384" s="241"/>
      <c r="AX384" s="241"/>
    </row>
    <row r="385" spans="49:50">
      <c r="AW385" s="241"/>
      <c r="AX385" s="241"/>
    </row>
    <row r="386" spans="49:50">
      <c r="AW386" s="241"/>
      <c r="AX386" s="241"/>
    </row>
    <row r="387" spans="49:50">
      <c r="AW387" s="241"/>
      <c r="AX387" s="241"/>
    </row>
    <row r="388" spans="49:50">
      <c r="AW388" s="241"/>
      <c r="AX388" s="241"/>
    </row>
    <row r="389" spans="49:50">
      <c r="AW389" s="241"/>
      <c r="AX389" s="241"/>
    </row>
    <row r="390" spans="49:50">
      <c r="AW390" s="241"/>
      <c r="AX390" s="241"/>
    </row>
    <row r="391" spans="49:50">
      <c r="AW391" s="241"/>
      <c r="AX391" s="241"/>
    </row>
    <row r="392" spans="49:50">
      <c r="AW392" s="241"/>
      <c r="AX392" s="241"/>
    </row>
    <row r="393" spans="49:50">
      <c r="AW393" s="241"/>
      <c r="AX393" s="241"/>
    </row>
    <row r="394" spans="49:50">
      <c r="AW394" s="241"/>
      <c r="AX394" s="241"/>
    </row>
    <row r="395" spans="49:50">
      <c r="AW395" s="241"/>
      <c r="AX395" s="241"/>
    </row>
    <row r="396" spans="49:50">
      <c r="AW396" s="241"/>
      <c r="AX396" s="241"/>
    </row>
    <row r="397" spans="49:50">
      <c r="AW397" s="241"/>
      <c r="AX397" s="241"/>
    </row>
    <row r="398" spans="49:50">
      <c r="AW398" s="241"/>
      <c r="AX398" s="241"/>
    </row>
    <row r="399" spans="49:50">
      <c r="AW399" s="241"/>
      <c r="AX399" s="241"/>
    </row>
    <row r="400" spans="49:50">
      <c r="AW400" s="241"/>
      <c r="AX400" s="241"/>
    </row>
    <row r="401" spans="49:50">
      <c r="AW401" s="241"/>
      <c r="AX401" s="241"/>
    </row>
    <row r="402" spans="49:50">
      <c r="AW402" s="241"/>
      <c r="AX402" s="241"/>
    </row>
    <row r="403" spans="49:50">
      <c r="AW403" s="241"/>
      <c r="AX403" s="241"/>
    </row>
    <row r="404" spans="49:50">
      <c r="AW404" s="241"/>
      <c r="AX404" s="241"/>
    </row>
    <row r="405" spans="49:50">
      <c r="AW405" s="241"/>
      <c r="AX405" s="241"/>
    </row>
    <row r="406" spans="49:50">
      <c r="AW406" s="241"/>
      <c r="AX406" s="241"/>
    </row>
    <row r="407" spans="49:50">
      <c r="AW407" s="241"/>
      <c r="AX407" s="241"/>
    </row>
    <row r="408" spans="49:50">
      <c r="AW408" s="241"/>
      <c r="AX408" s="241"/>
    </row>
    <row r="409" spans="49:50">
      <c r="AW409" s="241"/>
      <c r="AX409" s="241"/>
    </row>
    <row r="410" spans="49:50">
      <c r="AW410" s="241"/>
      <c r="AX410" s="241"/>
    </row>
    <row r="411" spans="49:50">
      <c r="AW411" s="241"/>
      <c r="AX411" s="241"/>
    </row>
    <row r="412" spans="49:50">
      <c r="AW412" s="241"/>
      <c r="AX412" s="241"/>
    </row>
    <row r="413" spans="49:50">
      <c r="AW413" s="241"/>
      <c r="AX413" s="241"/>
    </row>
    <row r="414" spans="49:50">
      <c r="AW414" s="241"/>
      <c r="AX414" s="241"/>
    </row>
    <row r="415" spans="49:50">
      <c r="AW415" s="241"/>
      <c r="AX415" s="241"/>
    </row>
    <row r="416" spans="49:50">
      <c r="AW416" s="241"/>
      <c r="AX416" s="241"/>
    </row>
    <row r="417" spans="49:50">
      <c r="AW417" s="241"/>
      <c r="AX417" s="241"/>
    </row>
    <row r="418" spans="49:50">
      <c r="AW418" s="241"/>
      <c r="AX418" s="241"/>
    </row>
    <row r="419" spans="49:50">
      <c r="AW419" s="241"/>
      <c r="AX419" s="241"/>
    </row>
    <row r="420" spans="49:50">
      <c r="AW420" s="241"/>
      <c r="AX420" s="241"/>
    </row>
    <row r="421" spans="49:50">
      <c r="AW421" s="241"/>
      <c r="AX421" s="241"/>
    </row>
    <row r="422" spans="49:50">
      <c r="AW422" s="241"/>
      <c r="AX422" s="241"/>
    </row>
    <row r="423" spans="49:50">
      <c r="AW423" s="241"/>
      <c r="AX423" s="241"/>
    </row>
    <row r="424" spans="49:50">
      <c r="AW424" s="241"/>
      <c r="AX424" s="241"/>
    </row>
    <row r="425" spans="49:50">
      <c r="AW425" s="241"/>
      <c r="AX425" s="241"/>
    </row>
    <row r="426" spans="49:50">
      <c r="AW426" s="241"/>
      <c r="AX426" s="241"/>
    </row>
    <row r="427" spans="49:50">
      <c r="AW427" s="241"/>
      <c r="AX427" s="241"/>
    </row>
    <row r="428" spans="49:50">
      <c r="AW428" s="241"/>
      <c r="AX428" s="241"/>
    </row>
    <row r="429" spans="49:50">
      <c r="AW429" s="241"/>
      <c r="AX429" s="241"/>
    </row>
    <row r="430" spans="49:50">
      <c r="AW430" s="241"/>
      <c r="AX430" s="241"/>
    </row>
    <row r="431" spans="49:50">
      <c r="AW431" s="241"/>
      <c r="AX431" s="241"/>
    </row>
    <row r="432" spans="49:50">
      <c r="AW432" s="241"/>
      <c r="AX432" s="241"/>
    </row>
    <row r="433" spans="49:50">
      <c r="AW433" s="241"/>
      <c r="AX433" s="241"/>
    </row>
    <row r="434" spans="49:50">
      <c r="AW434" s="241"/>
      <c r="AX434" s="241"/>
    </row>
    <row r="435" spans="49:50">
      <c r="AW435" s="241"/>
      <c r="AX435" s="241"/>
    </row>
    <row r="436" spans="49:50">
      <c r="AW436" s="241"/>
      <c r="AX436" s="241"/>
    </row>
    <row r="437" spans="49:50">
      <c r="AW437" s="241"/>
      <c r="AX437" s="241"/>
    </row>
    <row r="438" spans="49:50">
      <c r="AW438" s="241"/>
      <c r="AX438" s="241"/>
    </row>
    <row r="439" spans="49:50">
      <c r="AW439" s="241"/>
      <c r="AX439" s="241"/>
    </row>
    <row r="440" spans="49:50">
      <c r="AW440" s="241"/>
      <c r="AX440" s="241"/>
    </row>
    <row r="441" spans="49:50">
      <c r="AW441" s="241"/>
      <c r="AX441" s="241"/>
    </row>
    <row r="442" spans="49:50">
      <c r="AW442" s="241"/>
      <c r="AX442" s="241"/>
    </row>
    <row r="443" spans="49:50">
      <c r="AW443" s="241"/>
      <c r="AX443" s="241"/>
    </row>
    <row r="444" spans="49:50">
      <c r="AW444" s="241"/>
      <c r="AX444" s="241"/>
    </row>
    <row r="445" spans="49:50">
      <c r="AW445" s="241"/>
      <c r="AX445" s="241"/>
    </row>
    <row r="446" spans="49:50">
      <c r="AW446" s="241"/>
      <c r="AX446" s="241"/>
    </row>
    <row r="447" spans="49:50">
      <c r="AW447" s="241"/>
      <c r="AX447" s="241"/>
    </row>
    <row r="448" spans="49:50">
      <c r="AW448" s="241"/>
      <c r="AX448" s="241"/>
    </row>
    <row r="449" spans="49:50">
      <c r="AW449" s="241"/>
      <c r="AX449" s="241"/>
    </row>
    <row r="450" spans="49:50">
      <c r="AW450" s="241"/>
      <c r="AX450" s="241"/>
    </row>
    <row r="451" spans="49:50">
      <c r="AW451" s="241"/>
      <c r="AX451" s="241"/>
    </row>
    <row r="452" spans="49:50">
      <c r="AW452" s="241"/>
      <c r="AX452" s="241"/>
    </row>
    <row r="453" spans="49:50">
      <c r="AW453" s="241"/>
      <c r="AX453" s="241"/>
    </row>
    <row r="454" spans="49:50">
      <c r="AW454" s="241"/>
      <c r="AX454" s="241"/>
    </row>
    <row r="455" spans="49:50">
      <c r="AW455" s="241"/>
      <c r="AX455" s="241"/>
    </row>
    <row r="456" spans="49:50">
      <c r="AW456" s="241"/>
      <c r="AX456" s="241"/>
    </row>
    <row r="457" spans="49:50">
      <c r="AW457" s="241"/>
      <c r="AX457" s="241"/>
    </row>
    <row r="458" spans="49:50">
      <c r="AW458" s="241"/>
      <c r="AX458" s="241"/>
    </row>
    <row r="459" spans="49:50">
      <c r="AW459" s="241"/>
      <c r="AX459" s="241"/>
    </row>
    <row r="460" spans="49:50">
      <c r="AW460" s="241"/>
      <c r="AX460" s="241"/>
    </row>
    <row r="461" spans="49:50">
      <c r="AW461" s="241"/>
      <c r="AX461" s="241"/>
    </row>
    <row r="462" spans="49:50">
      <c r="AW462" s="241"/>
      <c r="AX462" s="241"/>
    </row>
    <row r="463" spans="49:50">
      <c r="AW463" s="241"/>
      <c r="AX463" s="241"/>
    </row>
    <row r="464" spans="49:50">
      <c r="AW464" s="241"/>
      <c r="AX464" s="241"/>
    </row>
    <row r="465" spans="49:50">
      <c r="AW465" s="241"/>
      <c r="AX465" s="241"/>
    </row>
    <row r="466" spans="49:50">
      <c r="AW466" s="241"/>
      <c r="AX466" s="241"/>
    </row>
    <row r="467" spans="49:50">
      <c r="AW467" s="241"/>
      <c r="AX467" s="241"/>
    </row>
    <row r="468" spans="49:50">
      <c r="AW468" s="241"/>
      <c r="AX468" s="241"/>
    </row>
    <row r="469" spans="49:50">
      <c r="AW469" s="241"/>
      <c r="AX469" s="241"/>
    </row>
    <row r="470" spans="49:50">
      <c r="AW470" s="241"/>
      <c r="AX470" s="241"/>
    </row>
    <row r="471" spans="49:50">
      <c r="AW471" s="241"/>
      <c r="AX471" s="241"/>
    </row>
    <row r="472" spans="49:50">
      <c r="AW472" s="241"/>
      <c r="AX472" s="241"/>
    </row>
    <row r="473" spans="49:50">
      <c r="AW473" s="241"/>
      <c r="AX473" s="241"/>
    </row>
    <row r="474" spans="49:50">
      <c r="AW474" s="241"/>
      <c r="AX474" s="241"/>
    </row>
    <row r="475" spans="49:50">
      <c r="AW475" s="241"/>
      <c r="AX475" s="241"/>
    </row>
    <row r="476" spans="49:50">
      <c r="AW476" s="241"/>
      <c r="AX476" s="241"/>
    </row>
    <row r="477" spans="49:50">
      <c r="AW477" s="241"/>
      <c r="AX477" s="241"/>
    </row>
    <row r="478" spans="49:50">
      <c r="AW478" s="241"/>
      <c r="AX478" s="241"/>
    </row>
    <row r="479" spans="49:50">
      <c r="AW479" s="241"/>
      <c r="AX479" s="241"/>
    </row>
    <row r="480" spans="49:50">
      <c r="AW480" s="241"/>
      <c r="AX480" s="241"/>
    </row>
    <row r="481" spans="49:50">
      <c r="AW481" s="241"/>
      <c r="AX481" s="241"/>
    </row>
    <row r="482" spans="49:50">
      <c r="AW482" s="241"/>
      <c r="AX482" s="241"/>
    </row>
    <row r="483" spans="49:50">
      <c r="AW483" s="241"/>
      <c r="AX483" s="241"/>
    </row>
    <row r="484" spans="49:50">
      <c r="AW484" s="241"/>
      <c r="AX484" s="241"/>
    </row>
    <row r="485" spans="49:50">
      <c r="AW485" s="241"/>
      <c r="AX485" s="241"/>
    </row>
    <row r="486" spans="49:50">
      <c r="AW486" s="241"/>
      <c r="AX486" s="241"/>
    </row>
    <row r="487" spans="49:50">
      <c r="AW487" s="241"/>
      <c r="AX487" s="241"/>
    </row>
    <row r="488" spans="49:50">
      <c r="AW488" s="241"/>
      <c r="AX488" s="241"/>
    </row>
    <row r="489" spans="49:50">
      <c r="AW489" s="241"/>
      <c r="AX489" s="241"/>
    </row>
    <row r="490" spans="49:50">
      <c r="AW490" s="241"/>
      <c r="AX490" s="241"/>
    </row>
    <row r="491" spans="49:50">
      <c r="AW491" s="241"/>
      <c r="AX491" s="241"/>
    </row>
    <row r="492" spans="49:50">
      <c r="AW492" s="241"/>
      <c r="AX492" s="241"/>
    </row>
    <row r="493" spans="49:50">
      <c r="AW493" s="241"/>
      <c r="AX493" s="241"/>
    </row>
    <row r="494" spans="49:50">
      <c r="AW494" s="241"/>
      <c r="AX494" s="241"/>
    </row>
    <row r="495" spans="49:50">
      <c r="AW495" s="241"/>
      <c r="AX495" s="241"/>
    </row>
    <row r="496" spans="49:50">
      <c r="AW496" s="241"/>
      <c r="AX496" s="241"/>
    </row>
    <row r="497" spans="49:50">
      <c r="AW497" s="241"/>
      <c r="AX497" s="241"/>
    </row>
    <row r="498" spans="49:50">
      <c r="AW498" s="241"/>
      <c r="AX498" s="241"/>
    </row>
    <row r="499" spans="49:50">
      <c r="AW499" s="241"/>
      <c r="AX499" s="241"/>
    </row>
    <row r="500" spans="49:50">
      <c r="AW500" s="241"/>
      <c r="AX500" s="241"/>
    </row>
    <row r="501" spans="49:50">
      <c r="AW501" s="241"/>
      <c r="AX501" s="241"/>
    </row>
    <row r="502" spans="49:50">
      <c r="AW502" s="241"/>
      <c r="AX502" s="241"/>
    </row>
    <row r="503" spans="49:50">
      <c r="AW503" s="241"/>
      <c r="AX503" s="241"/>
    </row>
    <row r="504" spans="49:50">
      <c r="AW504" s="241"/>
      <c r="AX504" s="241"/>
    </row>
    <row r="505" spans="49:50">
      <c r="AW505" s="241"/>
      <c r="AX505" s="241"/>
    </row>
    <row r="506" spans="49:50">
      <c r="AW506" s="241"/>
      <c r="AX506" s="241"/>
    </row>
    <row r="507" spans="49:50">
      <c r="AW507" s="241"/>
      <c r="AX507" s="241"/>
    </row>
    <row r="508" spans="49:50">
      <c r="AW508" s="241"/>
      <c r="AX508" s="241"/>
    </row>
    <row r="509" spans="49:50">
      <c r="AW509" s="241"/>
      <c r="AX509" s="241"/>
    </row>
    <row r="510" spans="49:50">
      <c r="AW510" s="241"/>
      <c r="AX510" s="241"/>
    </row>
    <row r="511" spans="49:50">
      <c r="AW511" s="241"/>
      <c r="AX511" s="241"/>
    </row>
    <row r="512" spans="49:50">
      <c r="AW512" s="241"/>
      <c r="AX512" s="241"/>
    </row>
    <row r="513" spans="49:50">
      <c r="AW513" s="241"/>
      <c r="AX513" s="241"/>
    </row>
    <row r="514" spans="49:50">
      <c r="AW514" s="241"/>
      <c r="AX514" s="241"/>
    </row>
    <row r="515" spans="49:50">
      <c r="AW515" s="241"/>
      <c r="AX515" s="241"/>
    </row>
    <row r="516" spans="49:50">
      <c r="AW516" s="241"/>
      <c r="AX516" s="241"/>
    </row>
    <row r="517" spans="49:50">
      <c r="AW517" s="241"/>
      <c r="AX517" s="241"/>
    </row>
    <row r="518" spans="49:50">
      <c r="AW518" s="241"/>
      <c r="AX518" s="241"/>
    </row>
    <row r="519" spans="49:50">
      <c r="AW519" s="241"/>
      <c r="AX519" s="241"/>
    </row>
    <row r="520" spans="49:50">
      <c r="AW520" s="241"/>
      <c r="AX520" s="241"/>
    </row>
    <row r="521" spans="49:50">
      <c r="AW521" s="241"/>
      <c r="AX521" s="241"/>
    </row>
    <row r="522" spans="49:50">
      <c r="AW522" s="241"/>
      <c r="AX522" s="241"/>
    </row>
    <row r="523" spans="49:50">
      <c r="AW523" s="241"/>
      <c r="AX523" s="241"/>
    </row>
    <row r="524" spans="49:50">
      <c r="AW524" s="241"/>
      <c r="AX524" s="241"/>
    </row>
    <row r="525" spans="49:50">
      <c r="AW525" s="241"/>
      <c r="AX525" s="241"/>
    </row>
    <row r="526" spans="49:50">
      <c r="AW526" s="241"/>
      <c r="AX526" s="241"/>
    </row>
    <row r="527" spans="49:50">
      <c r="AW527" s="241"/>
      <c r="AX527" s="241"/>
    </row>
    <row r="528" spans="49:50">
      <c r="AW528" s="241"/>
      <c r="AX528" s="241"/>
    </row>
    <row r="529" spans="49:50">
      <c r="AW529" s="241"/>
      <c r="AX529" s="241"/>
    </row>
    <row r="530" spans="49:50">
      <c r="AW530" s="241"/>
      <c r="AX530" s="241"/>
    </row>
    <row r="531" spans="49:50">
      <c r="AW531" s="241"/>
      <c r="AX531" s="241"/>
    </row>
    <row r="532" spans="49:50">
      <c r="AW532" s="241"/>
      <c r="AX532" s="241"/>
    </row>
    <row r="533" spans="49:50">
      <c r="AW533" s="241"/>
      <c r="AX533" s="241"/>
    </row>
    <row r="534" spans="49:50">
      <c r="AW534" s="241"/>
      <c r="AX534" s="241"/>
    </row>
    <row r="535" spans="49:50">
      <c r="AW535" s="241"/>
      <c r="AX535" s="241"/>
    </row>
    <row r="536" spans="49:50">
      <c r="AW536" s="241"/>
      <c r="AX536" s="241"/>
    </row>
    <row r="537" spans="49:50">
      <c r="AW537" s="241"/>
      <c r="AX537" s="241"/>
    </row>
    <row r="538" spans="49:50">
      <c r="AW538" s="241"/>
      <c r="AX538" s="241"/>
    </row>
    <row r="539" spans="49:50">
      <c r="AW539" s="241"/>
      <c r="AX539" s="241"/>
    </row>
    <row r="540" spans="49:50">
      <c r="AW540" s="241"/>
      <c r="AX540" s="241"/>
    </row>
    <row r="541" spans="49:50">
      <c r="AW541" s="241"/>
      <c r="AX541" s="241"/>
    </row>
    <row r="542" spans="49:50">
      <c r="AW542" s="241"/>
      <c r="AX542" s="241"/>
    </row>
    <row r="543" spans="49:50">
      <c r="AW543" s="241"/>
      <c r="AX543" s="241"/>
    </row>
    <row r="544" spans="49:50">
      <c r="AW544" s="241"/>
      <c r="AX544" s="241"/>
    </row>
    <row r="545" spans="49:50">
      <c r="AW545" s="241"/>
      <c r="AX545" s="241"/>
    </row>
    <row r="546" spans="49:50">
      <c r="AW546" s="241"/>
      <c r="AX546" s="241"/>
    </row>
    <row r="547" spans="49:50">
      <c r="AW547" s="241"/>
      <c r="AX547" s="241"/>
    </row>
    <row r="548" spans="49:50">
      <c r="AW548" s="241"/>
      <c r="AX548" s="241"/>
    </row>
    <row r="549" spans="49:50">
      <c r="AW549" s="241"/>
      <c r="AX549" s="241"/>
    </row>
    <row r="550" spans="49:50">
      <c r="AW550" s="241"/>
      <c r="AX550" s="241"/>
    </row>
    <row r="551" spans="49:50">
      <c r="AW551" s="241"/>
      <c r="AX551" s="241"/>
    </row>
    <row r="552" spans="49:50">
      <c r="AW552" s="241"/>
      <c r="AX552" s="241"/>
    </row>
    <row r="553" spans="49:50">
      <c r="AW553" s="241"/>
      <c r="AX553" s="241"/>
    </row>
    <row r="554" spans="49:50">
      <c r="AW554" s="241"/>
      <c r="AX554" s="241"/>
    </row>
    <row r="555" spans="49:50">
      <c r="AW555" s="241"/>
      <c r="AX555" s="241"/>
    </row>
    <row r="556" spans="49:50">
      <c r="AW556" s="241"/>
      <c r="AX556" s="241"/>
    </row>
    <row r="557" spans="49:50">
      <c r="AW557" s="241"/>
      <c r="AX557" s="241"/>
    </row>
    <row r="558" spans="49:50">
      <c r="AW558" s="241"/>
      <c r="AX558" s="241"/>
    </row>
    <row r="559" spans="49:50">
      <c r="AW559" s="241"/>
      <c r="AX559" s="241"/>
    </row>
    <row r="560" spans="49:50">
      <c r="AW560" s="241"/>
      <c r="AX560" s="241"/>
    </row>
    <row r="561" spans="49:50">
      <c r="AW561" s="241"/>
      <c r="AX561" s="241"/>
    </row>
    <row r="562" spans="49:50">
      <c r="AW562" s="241"/>
      <c r="AX562" s="241"/>
    </row>
    <row r="563" spans="49:50">
      <c r="AW563" s="241"/>
      <c r="AX563" s="241"/>
    </row>
    <row r="564" spans="49:50">
      <c r="AW564" s="241"/>
      <c r="AX564" s="241"/>
    </row>
    <row r="565" spans="49:50">
      <c r="AW565" s="241"/>
      <c r="AX565" s="241"/>
    </row>
    <row r="566" spans="49:50">
      <c r="AW566" s="241"/>
      <c r="AX566" s="241"/>
    </row>
    <row r="567" spans="49:50">
      <c r="AW567" s="241"/>
      <c r="AX567" s="241"/>
    </row>
    <row r="568" spans="49:50">
      <c r="AW568" s="241"/>
      <c r="AX568" s="241"/>
    </row>
    <row r="569" spans="49:50">
      <c r="AW569" s="241"/>
      <c r="AX569" s="241"/>
    </row>
    <row r="570" spans="49:50">
      <c r="AW570" s="241"/>
      <c r="AX570" s="241"/>
    </row>
    <row r="571" spans="49:50">
      <c r="AW571" s="241"/>
      <c r="AX571" s="241"/>
    </row>
    <row r="572" spans="49:50">
      <c r="AW572" s="241"/>
      <c r="AX572" s="241"/>
    </row>
    <row r="573" spans="49:50">
      <c r="AW573" s="241"/>
      <c r="AX573" s="241"/>
    </row>
    <row r="574" spans="49:50">
      <c r="AW574" s="241"/>
      <c r="AX574" s="241"/>
    </row>
    <row r="575" spans="49:50">
      <c r="AW575" s="241"/>
      <c r="AX575" s="241"/>
    </row>
    <row r="576" spans="49:50">
      <c r="AW576" s="241"/>
      <c r="AX576" s="241"/>
    </row>
    <row r="577" spans="49:50">
      <c r="AW577" s="241"/>
      <c r="AX577" s="241"/>
    </row>
    <row r="578" spans="49:50">
      <c r="AW578" s="241"/>
      <c r="AX578" s="241"/>
    </row>
    <row r="579" spans="49:50">
      <c r="AW579" s="241"/>
      <c r="AX579" s="241"/>
    </row>
    <row r="580" spans="49:50">
      <c r="AW580" s="241"/>
      <c r="AX580" s="241"/>
    </row>
    <row r="581" spans="49:50">
      <c r="AW581" s="241"/>
      <c r="AX581" s="241"/>
    </row>
    <row r="582" spans="49:50">
      <c r="AW582" s="241"/>
      <c r="AX582" s="241"/>
    </row>
    <row r="583" spans="49:50">
      <c r="AW583" s="241"/>
      <c r="AX583" s="241"/>
    </row>
    <row r="584" spans="49:50">
      <c r="AW584" s="241"/>
      <c r="AX584" s="241"/>
    </row>
    <row r="585" spans="49:50">
      <c r="AW585" s="241"/>
      <c r="AX585" s="241"/>
    </row>
    <row r="586" spans="49:50">
      <c r="AW586" s="241"/>
      <c r="AX586" s="241"/>
    </row>
    <row r="587" spans="49:50">
      <c r="AW587" s="241"/>
      <c r="AX587" s="241"/>
    </row>
    <row r="588" spans="49:50">
      <c r="AW588" s="241"/>
      <c r="AX588" s="241"/>
    </row>
    <row r="589" spans="49:50">
      <c r="AW589" s="241"/>
      <c r="AX589" s="241"/>
    </row>
    <row r="590" spans="49:50">
      <c r="AW590" s="241"/>
      <c r="AX590" s="241"/>
    </row>
    <row r="591" spans="49:50">
      <c r="AW591" s="241"/>
      <c r="AX591" s="241"/>
    </row>
    <row r="592" spans="49:50">
      <c r="AW592" s="241"/>
      <c r="AX592" s="241"/>
    </row>
    <row r="593" spans="49:50">
      <c r="AW593" s="241"/>
      <c r="AX593" s="241"/>
    </row>
    <row r="594" spans="49:50">
      <c r="AW594" s="241"/>
      <c r="AX594" s="241"/>
    </row>
    <row r="595" spans="49:50">
      <c r="AW595" s="241"/>
      <c r="AX595" s="241"/>
    </row>
    <row r="596" spans="49:50">
      <c r="AW596" s="241"/>
      <c r="AX596" s="241"/>
    </row>
    <row r="597" spans="49:50">
      <c r="AW597" s="241"/>
      <c r="AX597" s="241"/>
    </row>
    <row r="598" spans="49:50">
      <c r="AW598" s="241"/>
      <c r="AX598" s="241"/>
    </row>
    <row r="599" spans="49:50">
      <c r="AW599" s="241"/>
      <c r="AX599" s="241"/>
    </row>
    <row r="600" spans="49:50">
      <c r="AW600" s="241"/>
      <c r="AX600" s="241"/>
    </row>
    <row r="601" spans="49:50">
      <c r="AW601" s="241"/>
      <c r="AX601" s="241"/>
    </row>
    <row r="602" spans="49:50">
      <c r="AW602" s="241"/>
      <c r="AX602" s="241"/>
    </row>
    <row r="603" spans="49:50">
      <c r="AW603" s="241"/>
      <c r="AX603" s="241"/>
    </row>
    <row r="604" spans="49:50">
      <c r="AW604" s="241"/>
      <c r="AX604" s="241"/>
    </row>
    <row r="605" spans="49:50">
      <c r="AW605" s="241"/>
      <c r="AX605" s="241"/>
    </row>
    <row r="606" spans="49:50">
      <c r="AW606" s="241"/>
      <c r="AX606" s="241"/>
    </row>
    <row r="607" spans="49:50">
      <c r="AW607" s="241"/>
      <c r="AX607" s="241"/>
    </row>
    <row r="608" spans="49:50">
      <c r="AW608" s="241"/>
      <c r="AX608" s="241"/>
    </row>
    <row r="609" spans="49:50">
      <c r="AW609" s="241"/>
      <c r="AX609" s="241"/>
    </row>
    <row r="610" spans="49:50">
      <c r="AW610" s="241"/>
      <c r="AX610" s="241"/>
    </row>
    <row r="611" spans="49:50">
      <c r="AW611" s="241"/>
      <c r="AX611" s="241"/>
    </row>
    <row r="612" spans="49:50">
      <c r="AW612" s="241"/>
      <c r="AX612" s="241"/>
    </row>
    <row r="613" spans="49:50">
      <c r="AW613" s="241"/>
      <c r="AX613" s="241"/>
    </row>
    <row r="614" spans="49:50">
      <c r="AW614" s="241"/>
      <c r="AX614" s="241"/>
    </row>
    <row r="615" spans="49:50">
      <c r="AW615" s="241"/>
      <c r="AX615" s="241"/>
    </row>
    <row r="616" spans="49:50">
      <c r="AW616" s="241"/>
      <c r="AX616" s="241"/>
    </row>
    <row r="617" spans="49:50">
      <c r="AW617" s="241"/>
      <c r="AX617" s="241"/>
    </row>
    <row r="618" spans="49:50">
      <c r="AW618" s="241"/>
      <c r="AX618" s="241"/>
    </row>
    <row r="619" spans="49:50">
      <c r="AW619" s="241"/>
      <c r="AX619" s="241"/>
    </row>
    <row r="620" spans="49:50">
      <c r="AW620" s="241"/>
      <c r="AX620" s="241"/>
    </row>
    <row r="621" spans="49:50">
      <c r="AW621" s="241"/>
      <c r="AX621" s="241"/>
    </row>
    <row r="622" spans="49:50">
      <c r="AW622" s="241"/>
      <c r="AX622" s="241"/>
    </row>
    <row r="623" spans="49:50">
      <c r="AW623" s="241"/>
      <c r="AX623" s="241"/>
    </row>
    <row r="624" spans="49:50">
      <c r="AW624" s="241"/>
      <c r="AX624" s="241"/>
    </row>
    <row r="625" spans="49:50">
      <c r="AW625" s="241"/>
      <c r="AX625" s="241"/>
    </row>
    <row r="626" spans="49:50">
      <c r="AW626" s="241"/>
      <c r="AX626" s="241"/>
    </row>
    <row r="627" spans="49:50">
      <c r="AW627" s="241"/>
      <c r="AX627" s="241"/>
    </row>
    <row r="628" spans="49:50">
      <c r="AW628" s="241"/>
      <c r="AX628" s="241"/>
    </row>
    <row r="629" spans="49:50">
      <c r="AW629" s="241"/>
      <c r="AX629" s="241"/>
    </row>
    <row r="630" spans="49:50">
      <c r="AW630" s="241"/>
      <c r="AX630" s="241"/>
    </row>
    <row r="631" spans="49:50">
      <c r="AW631" s="241"/>
      <c r="AX631" s="241"/>
    </row>
    <row r="632" spans="49:50">
      <c r="AW632" s="241"/>
      <c r="AX632" s="241"/>
    </row>
    <row r="633" spans="49:50">
      <c r="AW633" s="241"/>
      <c r="AX633" s="241"/>
    </row>
    <row r="634" spans="49:50">
      <c r="AW634" s="241"/>
      <c r="AX634" s="241"/>
    </row>
    <row r="635" spans="49:50">
      <c r="AW635" s="241"/>
      <c r="AX635" s="241"/>
    </row>
    <row r="636" spans="49:50">
      <c r="AW636" s="241"/>
      <c r="AX636" s="241"/>
    </row>
    <row r="637" spans="49:50">
      <c r="AW637" s="241"/>
      <c r="AX637" s="241"/>
    </row>
    <row r="638" spans="49:50">
      <c r="AW638" s="241"/>
      <c r="AX638" s="241"/>
    </row>
    <row r="639" spans="49:50">
      <c r="AW639" s="241"/>
      <c r="AX639" s="241"/>
    </row>
    <row r="640" spans="49:50">
      <c r="AW640" s="241"/>
      <c r="AX640" s="241"/>
    </row>
    <row r="641" spans="49:50">
      <c r="AW641" s="241"/>
      <c r="AX641" s="241"/>
    </row>
    <row r="642" spans="49:50">
      <c r="AW642" s="241"/>
      <c r="AX642" s="241"/>
    </row>
    <row r="643" spans="49:50">
      <c r="AW643" s="241"/>
      <c r="AX643" s="241"/>
    </row>
    <row r="644" spans="49:50">
      <c r="AW644" s="241"/>
      <c r="AX644" s="241"/>
    </row>
    <row r="645" spans="49:50">
      <c r="AW645" s="241"/>
      <c r="AX645" s="241"/>
    </row>
    <row r="646" spans="49:50">
      <c r="AW646" s="241"/>
      <c r="AX646" s="241"/>
    </row>
    <row r="647" spans="49:50">
      <c r="AW647" s="241"/>
      <c r="AX647" s="241"/>
    </row>
    <row r="648" spans="49:50">
      <c r="AW648" s="241"/>
      <c r="AX648" s="241"/>
    </row>
    <row r="649" spans="49:50">
      <c r="AW649" s="241"/>
      <c r="AX649" s="241"/>
    </row>
    <row r="650" spans="49:50">
      <c r="AW650" s="241"/>
      <c r="AX650" s="241"/>
    </row>
    <row r="651" spans="49:50">
      <c r="AW651" s="241"/>
      <c r="AX651" s="241"/>
    </row>
    <row r="652" spans="49:50">
      <c r="AW652" s="241"/>
      <c r="AX652" s="241"/>
    </row>
    <row r="653" spans="49:50">
      <c r="AW653" s="241"/>
      <c r="AX653" s="241"/>
    </row>
    <row r="654" spans="49:50">
      <c r="AW654" s="241"/>
      <c r="AX654" s="241"/>
    </row>
    <row r="655" spans="49:50">
      <c r="AW655" s="241"/>
      <c r="AX655" s="241"/>
    </row>
    <row r="656" spans="49:50">
      <c r="AW656" s="241"/>
      <c r="AX656" s="241"/>
    </row>
    <row r="657" spans="49:50">
      <c r="AW657" s="241"/>
      <c r="AX657" s="241"/>
    </row>
    <row r="658" spans="49:50">
      <c r="AW658" s="241"/>
      <c r="AX658" s="241"/>
    </row>
    <row r="659" spans="49:50">
      <c r="AW659" s="241"/>
      <c r="AX659" s="241"/>
    </row>
    <row r="660" spans="49:50">
      <c r="AW660" s="241"/>
      <c r="AX660" s="241"/>
    </row>
    <row r="661" spans="49:50">
      <c r="AW661" s="241"/>
      <c r="AX661" s="241"/>
    </row>
    <row r="662" spans="49:50">
      <c r="AW662" s="241"/>
      <c r="AX662" s="241"/>
    </row>
    <row r="663" spans="49:50">
      <c r="AW663" s="241"/>
      <c r="AX663" s="241"/>
    </row>
    <row r="664" spans="49:50">
      <c r="AW664" s="241"/>
      <c r="AX664" s="241"/>
    </row>
    <row r="665" spans="49:50">
      <c r="AW665" s="241"/>
      <c r="AX665" s="241"/>
    </row>
    <row r="666" spans="49:50">
      <c r="AW666" s="241"/>
      <c r="AX666" s="241"/>
    </row>
    <row r="667" spans="49:50">
      <c r="AW667" s="241"/>
      <c r="AX667" s="241"/>
    </row>
    <row r="668" spans="49:50">
      <c r="AW668" s="241"/>
      <c r="AX668" s="241"/>
    </row>
    <row r="669" spans="49:50">
      <c r="AW669" s="241"/>
      <c r="AX669" s="241"/>
    </row>
    <row r="670" spans="49:50">
      <c r="AW670" s="241"/>
      <c r="AX670" s="241"/>
    </row>
    <row r="671" spans="49:50">
      <c r="AW671" s="241"/>
      <c r="AX671" s="241"/>
    </row>
    <row r="672" spans="49:50">
      <c r="AW672" s="241"/>
      <c r="AX672" s="241"/>
    </row>
    <row r="673" spans="49:50">
      <c r="AW673" s="241"/>
      <c r="AX673" s="241"/>
    </row>
    <row r="674" spans="49:50">
      <c r="AW674" s="241"/>
      <c r="AX674" s="241"/>
    </row>
    <row r="675" spans="49:50">
      <c r="AW675" s="241"/>
      <c r="AX675" s="241"/>
    </row>
    <row r="676" spans="49:50">
      <c r="AW676" s="241"/>
      <c r="AX676" s="241"/>
    </row>
    <row r="677" spans="49:50">
      <c r="AW677" s="241"/>
      <c r="AX677" s="241"/>
    </row>
    <row r="678" spans="49:50">
      <c r="AW678" s="241"/>
      <c r="AX678" s="241"/>
    </row>
    <row r="679" spans="49:50">
      <c r="AW679" s="241"/>
      <c r="AX679" s="241"/>
    </row>
    <row r="680" spans="49:50">
      <c r="AW680" s="241"/>
      <c r="AX680" s="241"/>
    </row>
    <row r="681" spans="49:50">
      <c r="AW681" s="241"/>
      <c r="AX681" s="241"/>
    </row>
    <row r="682" spans="49:50">
      <c r="AW682" s="241"/>
      <c r="AX682" s="241"/>
    </row>
    <row r="683" spans="49:50">
      <c r="AW683" s="241"/>
      <c r="AX683" s="241"/>
    </row>
    <row r="684" spans="49:50">
      <c r="AW684" s="241"/>
      <c r="AX684" s="241"/>
    </row>
    <row r="685" spans="49:50">
      <c r="AW685" s="241"/>
      <c r="AX685" s="241"/>
    </row>
    <row r="686" spans="49:50">
      <c r="AW686" s="241"/>
      <c r="AX686" s="241"/>
    </row>
    <row r="687" spans="49:50">
      <c r="AW687" s="241"/>
      <c r="AX687" s="241"/>
    </row>
    <row r="688" spans="49:50">
      <c r="AW688" s="241"/>
      <c r="AX688" s="241"/>
    </row>
    <row r="689" spans="49:50">
      <c r="AW689" s="241"/>
      <c r="AX689" s="241"/>
    </row>
    <row r="690" spans="49:50">
      <c r="AW690" s="241"/>
      <c r="AX690" s="241"/>
    </row>
    <row r="691" spans="49:50">
      <c r="AW691" s="241"/>
      <c r="AX691" s="241"/>
    </row>
    <row r="692" spans="49:50">
      <c r="AW692" s="241"/>
      <c r="AX692" s="241"/>
    </row>
    <row r="693" spans="49:50">
      <c r="AW693" s="241"/>
      <c r="AX693" s="241"/>
    </row>
    <row r="694" spans="49:50">
      <c r="AW694" s="241"/>
      <c r="AX694" s="241"/>
    </row>
    <row r="695" spans="49:50">
      <c r="AW695" s="241"/>
      <c r="AX695" s="241"/>
    </row>
    <row r="696" spans="49:50">
      <c r="AW696" s="241"/>
      <c r="AX696" s="241"/>
    </row>
    <row r="697" spans="49:50">
      <c r="AW697" s="241"/>
      <c r="AX697" s="241"/>
    </row>
    <row r="698" spans="49:50">
      <c r="AW698" s="241"/>
      <c r="AX698" s="241"/>
    </row>
    <row r="699" spans="49:50">
      <c r="AW699" s="241"/>
      <c r="AX699" s="241"/>
    </row>
    <row r="700" spans="49:50">
      <c r="AW700" s="241"/>
      <c r="AX700" s="241"/>
    </row>
    <row r="701" spans="49:50">
      <c r="AW701" s="241"/>
      <c r="AX701" s="241"/>
    </row>
    <row r="702" spans="49:50">
      <c r="AW702" s="241"/>
      <c r="AX702" s="241"/>
    </row>
    <row r="703" spans="49:50">
      <c r="AW703" s="241"/>
      <c r="AX703" s="241"/>
    </row>
    <row r="704" spans="49:50">
      <c r="AW704" s="241"/>
      <c r="AX704" s="241"/>
    </row>
    <row r="705" spans="49:50">
      <c r="AW705" s="241"/>
      <c r="AX705" s="241"/>
    </row>
    <row r="706" spans="49:50">
      <c r="AW706" s="241"/>
      <c r="AX706" s="241"/>
    </row>
    <row r="707" spans="49:50">
      <c r="AW707" s="241"/>
      <c r="AX707" s="241"/>
    </row>
    <row r="708" spans="49:50">
      <c r="AW708" s="241"/>
      <c r="AX708" s="241"/>
    </row>
    <row r="709" spans="49:50">
      <c r="AW709" s="241"/>
      <c r="AX709" s="241"/>
    </row>
    <row r="710" spans="49:50">
      <c r="AW710" s="241"/>
      <c r="AX710" s="241"/>
    </row>
    <row r="711" spans="49:50">
      <c r="AW711" s="241"/>
      <c r="AX711" s="241"/>
    </row>
    <row r="712" spans="49:50">
      <c r="AW712" s="241"/>
      <c r="AX712" s="241"/>
    </row>
    <row r="713" spans="49:50">
      <c r="AW713" s="241"/>
      <c r="AX713" s="241"/>
    </row>
    <row r="714" spans="49:50">
      <c r="AW714" s="241"/>
      <c r="AX714" s="241"/>
    </row>
    <row r="715" spans="49:50">
      <c r="AW715" s="241"/>
      <c r="AX715" s="241"/>
    </row>
    <row r="716" spans="49:50">
      <c r="AW716" s="241"/>
      <c r="AX716" s="241"/>
    </row>
    <row r="717" spans="49:50">
      <c r="AW717" s="241"/>
      <c r="AX717" s="241"/>
    </row>
    <row r="718" spans="49:50">
      <c r="AW718" s="241"/>
      <c r="AX718" s="241"/>
    </row>
    <row r="719" spans="49:50">
      <c r="AW719" s="241"/>
      <c r="AX719" s="241"/>
    </row>
    <row r="720" spans="49:50">
      <c r="AW720" s="241"/>
      <c r="AX720" s="241"/>
    </row>
    <row r="721" spans="49:50">
      <c r="AW721" s="241"/>
      <c r="AX721" s="241"/>
    </row>
    <row r="722" spans="49:50">
      <c r="AW722" s="241"/>
      <c r="AX722" s="241"/>
    </row>
    <row r="723" spans="49:50">
      <c r="AW723" s="241"/>
      <c r="AX723" s="241"/>
    </row>
    <row r="724" spans="49:50">
      <c r="AW724" s="241"/>
      <c r="AX724" s="241"/>
    </row>
    <row r="725" spans="49:50">
      <c r="AW725" s="241"/>
      <c r="AX725" s="241"/>
    </row>
    <row r="726" spans="49:50">
      <c r="AW726" s="241"/>
      <c r="AX726" s="241"/>
    </row>
    <row r="727" spans="49:50">
      <c r="AW727" s="241"/>
      <c r="AX727" s="241"/>
    </row>
    <row r="728" spans="49:50">
      <c r="AW728" s="241"/>
      <c r="AX728" s="241"/>
    </row>
    <row r="729" spans="49:50">
      <c r="AW729" s="241"/>
      <c r="AX729" s="241"/>
    </row>
    <row r="730" spans="49:50">
      <c r="AW730" s="241"/>
      <c r="AX730" s="241"/>
    </row>
    <row r="731" spans="49:50">
      <c r="AW731" s="241"/>
      <c r="AX731" s="241"/>
    </row>
    <row r="732" spans="49:50">
      <c r="AW732" s="241"/>
      <c r="AX732" s="241"/>
    </row>
    <row r="733" spans="49:50">
      <c r="AW733" s="241"/>
      <c r="AX733" s="241"/>
    </row>
    <row r="734" spans="49:50">
      <c r="AW734" s="241"/>
      <c r="AX734" s="241"/>
    </row>
    <row r="735" spans="49:50">
      <c r="AW735" s="241"/>
      <c r="AX735" s="241"/>
    </row>
    <row r="736" spans="49:50">
      <c r="AW736" s="241"/>
      <c r="AX736" s="241"/>
    </row>
    <row r="737" spans="49:50">
      <c r="AW737" s="241"/>
      <c r="AX737" s="241"/>
    </row>
    <row r="738" spans="49:50">
      <c r="AW738" s="241"/>
      <c r="AX738" s="241"/>
    </row>
    <row r="739" spans="49:50">
      <c r="AW739" s="241"/>
      <c r="AX739" s="241"/>
    </row>
    <row r="740" spans="49:50">
      <c r="AW740" s="241"/>
      <c r="AX740" s="241"/>
    </row>
    <row r="741" spans="49:50">
      <c r="AW741" s="241"/>
      <c r="AX741" s="241"/>
    </row>
    <row r="742" spans="49:50">
      <c r="AW742" s="241"/>
      <c r="AX742" s="241"/>
    </row>
    <row r="743" spans="49:50">
      <c r="AW743" s="241"/>
      <c r="AX743" s="241"/>
    </row>
    <row r="744" spans="49:50">
      <c r="AW744" s="241"/>
      <c r="AX744" s="241"/>
    </row>
    <row r="745" spans="49:50">
      <c r="AW745" s="241"/>
      <c r="AX745" s="241"/>
    </row>
    <row r="746" spans="49:50">
      <c r="AW746" s="241"/>
      <c r="AX746" s="241"/>
    </row>
    <row r="747" spans="49:50">
      <c r="AW747" s="241"/>
      <c r="AX747" s="241"/>
    </row>
    <row r="748" spans="49:50">
      <c r="AW748" s="241"/>
      <c r="AX748" s="241"/>
    </row>
    <row r="749" spans="49:50">
      <c r="AW749" s="241"/>
      <c r="AX749" s="241"/>
    </row>
    <row r="750" spans="49:50">
      <c r="AW750" s="241"/>
      <c r="AX750" s="241"/>
    </row>
    <row r="751" spans="49:50">
      <c r="AW751" s="241"/>
      <c r="AX751" s="241"/>
    </row>
    <row r="752" spans="49:50">
      <c r="AW752" s="241"/>
      <c r="AX752" s="241"/>
    </row>
    <row r="753" spans="49:50">
      <c r="AW753" s="241"/>
      <c r="AX753" s="241"/>
    </row>
    <row r="754" spans="49:50">
      <c r="AW754" s="241"/>
      <c r="AX754" s="241"/>
    </row>
    <row r="755" spans="49:50">
      <c r="AW755" s="241"/>
      <c r="AX755" s="241"/>
    </row>
    <row r="756" spans="49:50">
      <c r="AW756" s="241"/>
      <c r="AX756" s="241"/>
    </row>
    <row r="757" spans="49:50">
      <c r="AW757" s="241"/>
      <c r="AX757" s="241"/>
    </row>
    <row r="758" spans="49:50">
      <c r="AW758" s="241"/>
      <c r="AX758" s="241"/>
    </row>
    <row r="759" spans="49:50">
      <c r="AW759" s="241"/>
      <c r="AX759" s="241"/>
    </row>
    <row r="760" spans="49:50">
      <c r="AW760" s="241"/>
      <c r="AX760" s="241"/>
    </row>
    <row r="761" spans="49:50">
      <c r="AW761" s="241"/>
      <c r="AX761" s="241"/>
    </row>
    <row r="762" spans="49:50">
      <c r="AW762" s="241"/>
      <c r="AX762" s="241"/>
    </row>
    <row r="763" spans="49:50">
      <c r="AW763" s="241"/>
      <c r="AX763" s="241"/>
    </row>
    <row r="764" spans="49:50">
      <c r="AW764" s="241"/>
      <c r="AX764" s="241"/>
    </row>
    <row r="765" spans="49:50">
      <c r="AW765" s="241"/>
      <c r="AX765" s="241"/>
    </row>
    <row r="766" spans="49:50">
      <c r="AW766" s="241"/>
      <c r="AX766" s="241"/>
    </row>
    <row r="767" spans="49:50">
      <c r="AW767" s="241"/>
      <c r="AX767" s="241"/>
    </row>
    <row r="768" spans="49:50">
      <c r="AW768" s="241"/>
      <c r="AX768" s="241"/>
    </row>
    <row r="769" spans="49:50">
      <c r="AW769" s="241"/>
      <c r="AX769" s="241"/>
    </row>
    <row r="770" spans="49:50">
      <c r="AW770" s="241"/>
      <c r="AX770" s="241"/>
    </row>
    <row r="771" spans="49:50">
      <c r="AW771" s="241"/>
      <c r="AX771" s="241"/>
    </row>
    <row r="772" spans="49:50">
      <c r="AW772" s="241"/>
      <c r="AX772" s="241"/>
    </row>
    <row r="773" spans="49:50">
      <c r="AW773" s="241"/>
      <c r="AX773" s="241"/>
    </row>
    <row r="774" spans="49:50">
      <c r="AW774" s="241"/>
      <c r="AX774" s="241"/>
    </row>
    <row r="775" spans="49:50">
      <c r="AW775" s="241"/>
      <c r="AX775" s="241"/>
    </row>
    <row r="776" spans="49:50">
      <c r="AW776" s="241"/>
      <c r="AX776" s="241"/>
    </row>
    <row r="777" spans="49:50">
      <c r="AW777" s="241"/>
      <c r="AX777" s="241"/>
    </row>
    <row r="778" spans="49:50">
      <c r="AW778" s="241"/>
      <c r="AX778" s="241"/>
    </row>
    <row r="779" spans="49:50">
      <c r="AW779" s="241"/>
      <c r="AX779" s="241"/>
    </row>
    <row r="780" spans="49:50">
      <c r="AW780" s="241"/>
      <c r="AX780" s="241"/>
    </row>
    <row r="781" spans="49:50">
      <c r="AW781" s="241"/>
      <c r="AX781" s="241"/>
    </row>
    <row r="782" spans="49:50">
      <c r="AW782" s="241"/>
      <c r="AX782" s="241"/>
    </row>
    <row r="783" spans="49:50">
      <c r="AW783" s="241"/>
      <c r="AX783" s="241"/>
    </row>
    <row r="784" spans="49:50">
      <c r="AW784" s="241"/>
      <c r="AX784" s="241"/>
    </row>
    <row r="785" spans="49:50">
      <c r="AW785" s="241"/>
      <c r="AX785" s="241"/>
    </row>
    <row r="786" spans="49:50">
      <c r="AW786" s="241"/>
      <c r="AX786" s="241"/>
    </row>
    <row r="787" spans="49:50">
      <c r="AW787" s="241"/>
      <c r="AX787" s="241"/>
    </row>
    <row r="788" spans="49:50">
      <c r="AW788" s="241"/>
      <c r="AX788" s="241"/>
    </row>
    <row r="789" spans="49:50">
      <c r="AW789" s="241"/>
      <c r="AX789" s="241"/>
    </row>
    <row r="790" spans="49:50">
      <c r="AW790" s="241"/>
      <c r="AX790" s="241"/>
    </row>
    <row r="791" spans="49:50">
      <c r="AW791" s="241"/>
      <c r="AX791" s="241"/>
    </row>
    <row r="792" spans="49:50">
      <c r="AW792" s="241"/>
      <c r="AX792" s="241"/>
    </row>
    <row r="793" spans="49:50">
      <c r="AW793" s="241"/>
      <c r="AX793" s="241"/>
    </row>
    <row r="794" spans="49:50">
      <c r="AW794" s="241"/>
      <c r="AX794" s="241"/>
    </row>
    <row r="795" spans="49:50">
      <c r="AW795" s="241"/>
      <c r="AX795" s="241"/>
    </row>
    <row r="796" spans="49:50">
      <c r="AW796" s="241"/>
      <c r="AX796" s="241"/>
    </row>
    <row r="797" spans="49:50">
      <c r="AW797" s="241"/>
      <c r="AX797" s="241"/>
    </row>
    <row r="798" spans="49:50">
      <c r="AW798" s="241"/>
      <c r="AX798" s="241"/>
    </row>
    <row r="799" spans="49:50">
      <c r="AW799" s="241"/>
      <c r="AX799" s="241"/>
    </row>
    <row r="800" spans="49:50">
      <c r="AW800" s="241"/>
      <c r="AX800" s="241"/>
    </row>
    <row r="801" spans="49:50">
      <c r="AW801" s="241"/>
      <c r="AX801" s="241"/>
    </row>
    <row r="802" spans="49:50">
      <c r="AW802" s="241"/>
      <c r="AX802" s="241"/>
    </row>
    <row r="803" spans="49:50">
      <c r="AW803" s="241"/>
      <c r="AX803" s="241"/>
    </row>
    <row r="804" spans="49:50">
      <c r="AW804" s="241"/>
      <c r="AX804" s="241"/>
    </row>
    <row r="805" spans="49:50">
      <c r="AW805" s="241"/>
      <c r="AX805" s="241"/>
    </row>
    <row r="806" spans="49:50">
      <c r="AW806" s="241"/>
      <c r="AX806" s="241"/>
    </row>
    <row r="807" spans="49:50">
      <c r="AW807" s="241"/>
      <c r="AX807" s="241"/>
    </row>
    <row r="808" spans="49:50">
      <c r="AW808" s="241"/>
      <c r="AX808" s="241"/>
    </row>
    <row r="809" spans="49:50">
      <c r="AW809" s="241"/>
      <c r="AX809" s="241"/>
    </row>
    <row r="810" spans="49:50">
      <c r="AW810" s="241"/>
      <c r="AX810" s="241"/>
    </row>
    <row r="811" spans="49:50">
      <c r="AW811" s="241"/>
      <c r="AX811" s="241"/>
    </row>
    <row r="812" spans="49:50">
      <c r="AW812" s="241"/>
      <c r="AX812" s="241"/>
    </row>
    <row r="813" spans="49:50">
      <c r="AW813" s="241"/>
      <c r="AX813" s="241"/>
    </row>
    <row r="814" spans="49:50">
      <c r="AW814" s="241"/>
      <c r="AX814" s="241"/>
    </row>
    <row r="815" spans="49:50">
      <c r="AW815" s="241"/>
      <c r="AX815" s="241"/>
    </row>
    <row r="816" spans="49:50">
      <c r="AW816" s="241"/>
      <c r="AX816" s="241"/>
    </row>
    <row r="817" spans="49:50">
      <c r="AW817" s="241"/>
      <c r="AX817" s="241"/>
    </row>
    <row r="818" spans="49:50">
      <c r="AW818" s="241"/>
      <c r="AX818" s="241"/>
    </row>
    <row r="819" spans="49:50">
      <c r="AW819" s="241"/>
      <c r="AX819" s="241"/>
    </row>
    <row r="820" spans="49:50">
      <c r="AW820" s="241"/>
      <c r="AX820" s="241"/>
    </row>
    <row r="821" spans="49:50">
      <c r="AW821" s="241"/>
      <c r="AX821" s="241"/>
    </row>
    <row r="822" spans="49:50">
      <c r="AW822" s="241"/>
      <c r="AX822" s="241"/>
    </row>
    <row r="823" spans="49:50">
      <c r="AW823" s="241"/>
      <c r="AX823" s="241"/>
    </row>
    <row r="824" spans="49:50">
      <c r="AW824" s="241"/>
      <c r="AX824" s="241"/>
    </row>
    <row r="825" spans="49:50">
      <c r="AW825" s="241"/>
      <c r="AX825" s="241"/>
    </row>
    <row r="826" spans="49:50">
      <c r="AW826" s="241"/>
      <c r="AX826" s="241"/>
    </row>
    <row r="827" spans="49:50">
      <c r="AW827" s="241"/>
      <c r="AX827" s="241"/>
    </row>
    <row r="828" spans="49:50">
      <c r="AW828" s="241"/>
      <c r="AX828" s="241"/>
    </row>
    <row r="829" spans="49:50">
      <c r="AW829" s="241"/>
      <c r="AX829" s="241"/>
    </row>
    <row r="830" spans="49:50">
      <c r="AW830" s="241"/>
      <c r="AX830" s="241"/>
    </row>
    <row r="831" spans="49:50">
      <c r="AW831" s="241"/>
      <c r="AX831" s="241"/>
    </row>
    <row r="832" spans="49:50">
      <c r="AW832" s="241"/>
      <c r="AX832" s="241"/>
    </row>
    <row r="833" spans="49:50">
      <c r="AW833" s="241"/>
      <c r="AX833" s="241"/>
    </row>
    <row r="834" spans="49:50">
      <c r="AW834" s="241"/>
      <c r="AX834" s="241"/>
    </row>
    <row r="835" spans="49:50">
      <c r="AW835" s="241"/>
      <c r="AX835" s="241"/>
    </row>
    <row r="836" spans="49:50">
      <c r="AW836" s="241"/>
      <c r="AX836" s="241"/>
    </row>
    <row r="837" spans="49:50">
      <c r="AW837" s="241"/>
      <c r="AX837" s="241"/>
    </row>
    <row r="838" spans="49:50">
      <c r="AW838" s="241"/>
      <c r="AX838" s="241"/>
    </row>
    <row r="839" spans="49:50">
      <c r="AW839" s="241"/>
      <c r="AX839" s="241"/>
    </row>
    <row r="840" spans="49:50">
      <c r="AW840" s="241"/>
      <c r="AX840" s="241"/>
    </row>
    <row r="841" spans="49:50">
      <c r="AW841" s="241"/>
      <c r="AX841" s="241"/>
    </row>
    <row r="842" spans="49:50">
      <c r="AW842" s="241"/>
      <c r="AX842" s="241"/>
    </row>
    <row r="843" spans="49:50">
      <c r="AW843" s="241"/>
      <c r="AX843" s="241"/>
    </row>
    <row r="844" spans="49:50">
      <c r="AW844" s="241"/>
      <c r="AX844" s="241"/>
    </row>
    <row r="845" spans="49:50">
      <c r="AW845" s="241"/>
      <c r="AX845" s="241"/>
    </row>
    <row r="846" spans="49:50">
      <c r="AW846" s="241"/>
      <c r="AX846" s="241"/>
    </row>
    <row r="847" spans="49:50">
      <c r="AW847" s="241"/>
      <c r="AX847" s="241"/>
    </row>
    <row r="848" spans="49:50">
      <c r="AW848" s="241"/>
      <c r="AX848" s="241"/>
    </row>
    <row r="849" spans="49:50">
      <c r="AW849" s="241"/>
      <c r="AX849" s="241"/>
    </row>
    <row r="850" spans="49:50">
      <c r="AW850" s="241"/>
      <c r="AX850" s="241"/>
    </row>
    <row r="851" spans="49:50">
      <c r="AW851" s="241"/>
      <c r="AX851" s="241"/>
    </row>
    <row r="852" spans="49:50">
      <c r="AW852" s="241"/>
      <c r="AX852" s="241"/>
    </row>
    <row r="853" spans="49:50">
      <c r="AW853" s="241"/>
      <c r="AX853" s="241"/>
    </row>
    <row r="854" spans="49:50">
      <c r="AW854" s="241"/>
      <c r="AX854" s="241"/>
    </row>
    <row r="855" spans="49:50">
      <c r="AW855" s="241"/>
      <c r="AX855" s="241"/>
    </row>
    <row r="856" spans="49:50">
      <c r="AW856" s="241"/>
      <c r="AX856" s="241"/>
    </row>
    <row r="857" spans="49:50">
      <c r="AW857" s="241"/>
      <c r="AX857" s="241"/>
    </row>
    <row r="858" spans="49:50">
      <c r="AW858" s="241"/>
      <c r="AX858" s="241"/>
    </row>
    <row r="859" spans="49:50">
      <c r="AW859" s="241"/>
      <c r="AX859" s="241"/>
    </row>
    <row r="860" spans="49:50">
      <c r="AW860" s="241"/>
      <c r="AX860" s="241"/>
    </row>
    <row r="861" spans="49:50">
      <c r="AW861" s="241"/>
      <c r="AX861" s="241"/>
    </row>
    <row r="862" spans="49:50">
      <c r="AW862" s="241"/>
      <c r="AX862" s="241"/>
    </row>
    <row r="863" spans="49:50">
      <c r="AW863" s="241"/>
      <c r="AX863" s="241"/>
    </row>
    <row r="864" spans="49:50">
      <c r="AW864" s="241"/>
      <c r="AX864" s="241"/>
    </row>
    <row r="865" spans="49:50">
      <c r="AW865" s="241"/>
      <c r="AX865" s="241"/>
    </row>
    <row r="866" spans="49:50">
      <c r="AW866" s="241"/>
      <c r="AX866" s="241"/>
    </row>
    <row r="867" spans="49:50">
      <c r="AW867" s="241"/>
      <c r="AX867" s="241"/>
    </row>
    <row r="868" spans="49:50">
      <c r="AW868" s="241"/>
      <c r="AX868" s="241"/>
    </row>
    <row r="869" spans="49:50">
      <c r="AW869" s="241"/>
      <c r="AX869" s="241"/>
    </row>
    <row r="870" spans="49:50">
      <c r="AW870" s="241"/>
      <c r="AX870" s="241"/>
    </row>
    <row r="871" spans="49:50">
      <c r="AW871" s="241"/>
      <c r="AX871" s="241"/>
    </row>
    <row r="872" spans="49:50">
      <c r="AW872" s="241"/>
      <c r="AX872" s="241"/>
    </row>
    <row r="873" spans="49:50">
      <c r="AW873" s="241"/>
      <c r="AX873" s="241"/>
    </row>
    <row r="874" spans="49:50">
      <c r="AW874" s="241"/>
      <c r="AX874" s="241"/>
    </row>
    <row r="875" spans="49:50">
      <c r="AW875" s="241"/>
      <c r="AX875" s="241"/>
    </row>
    <row r="876" spans="49:50">
      <c r="AW876" s="241"/>
      <c r="AX876" s="241"/>
    </row>
    <row r="877" spans="49:50">
      <c r="AW877" s="241"/>
      <c r="AX877" s="241"/>
    </row>
    <row r="878" spans="49:50">
      <c r="AW878" s="241"/>
      <c r="AX878" s="241"/>
    </row>
    <row r="879" spans="49:50">
      <c r="AW879" s="241"/>
      <c r="AX879" s="241"/>
    </row>
    <row r="880" spans="49:50">
      <c r="AW880" s="241"/>
      <c r="AX880" s="241"/>
    </row>
    <row r="881" spans="49:50">
      <c r="AW881" s="241"/>
      <c r="AX881" s="241"/>
    </row>
    <row r="882" spans="49:50">
      <c r="AW882" s="241"/>
      <c r="AX882" s="241"/>
    </row>
    <row r="883" spans="49:50">
      <c r="AW883" s="241"/>
      <c r="AX883" s="241"/>
    </row>
    <row r="884" spans="49:50">
      <c r="AW884" s="241"/>
      <c r="AX884" s="241"/>
    </row>
    <row r="885" spans="49:50">
      <c r="AW885" s="241"/>
      <c r="AX885" s="241"/>
    </row>
    <row r="886" spans="49:50">
      <c r="AW886" s="241"/>
      <c r="AX886" s="241"/>
    </row>
    <row r="887" spans="49:50">
      <c r="AW887" s="241"/>
      <c r="AX887" s="241"/>
    </row>
    <row r="888" spans="49:50">
      <c r="AW888" s="241"/>
      <c r="AX888" s="241"/>
    </row>
    <row r="889" spans="49:50">
      <c r="AW889" s="241"/>
      <c r="AX889" s="241"/>
    </row>
    <row r="890" spans="49:50">
      <c r="AW890" s="241"/>
      <c r="AX890" s="241"/>
    </row>
    <row r="891" spans="49:50">
      <c r="AW891" s="241"/>
      <c r="AX891" s="241"/>
    </row>
    <row r="892" spans="49:50">
      <c r="AW892" s="241"/>
      <c r="AX892" s="241"/>
    </row>
    <row r="893" spans="49:50">
      <c r="AW893" s="241"/>
      <c r="AX893" s="241"/>
    </row>
    <row r="894" spans="49:50">
      <c r="AW894" s="241"/>
      <c r="AX894" s="241"/>
    </row>
    <row r="895" spans="49:50">
      <c r="AW895" s="241"/>
      <c r="AX895" s="241"/>
    </row>
    <row r="896" spans="49:50">
      <c r="AW896" s="241"/>
      <c r="AX896" s="241"/>
    </row>
    <row r="897" spans="49:50">
      <c r="AW897" s="241"/>
      <c r="AX897" s="241"/>
    </row>
    <row r="898" spans="49:50">
      <c r="AW898" s="241"/>
      <c r="AX898" s="241"/>
    </row>
    <row r="899" spans="49:50">
      <c r="AW899" s="241"/>
      <c r="AX899" s="241"/>
    </row>
    <row r="900" spans="49:50">
      <c r="AW900" s="241"/>
      <c r="AX900" s="241"/>
    </row>
    <row r="901" spans="49:50">
      <c r="AW901" s="241"/>
      <c r="AX901" s="241"/>
    </row>
    <row r="902" spans="49:50">
      <c r="AW902" s="241"/>
      <c r="AX902" s="241"/>
    </row>
    <row r="903" spans="49:50">
      <c r="AW903" s="241"/>
      <c r="AX903" s="241"/>
    </row>
    <row r="904" spans="49:50">
      <c r="AW904" s="241"/>
      <c r="AX904" s="241"/>
    </row>
    <row r="905" spans="49:50">
      <c r="AW905" s="241"/>
      <c r="AX905" s="241"/>
    </row>
    <row r="906" spans="49:50">
      <c r="AW906" s="241"/>
      <c r="AX906" s="241"/>
    </row>
    <row r="907" spans="49:50">
      <c r="AW907" s="241"/>
      <c r="AX907" s="241"/>
    </row>
    <row r="908" spans="49:50">
      <c r="AW908" s="241"/>
      <c r="AX908" s="241"/>
    </row>
    <row r="909" spans="49:50">
      <c r="AW909" s="241"/>
      <c r="AX909" s="241"/>
    </row>
    <row r="910" spans="49:50">
      <c r="AW910" s="241"/>
      <c r="AX910" s="241"/>
    </row>
    <row r="911" spans="49:50">
      <c r="AW911" s="241"/>
      <c r="AX911" s="241"/>
    </row>
    <row r="912" spans="49:50">
      <c r="AW912" s="241"/>
      <c r="AX912" s="241"/>
    </row>
    <row r="913" spans="49:50">
      <c r="AW913" s="241"/>
      <c r="AX913" s="241"/>
    </row>
    <row r="914" spans="49:50">
      <c r="AW914" s="241"/>
      <c r="AX914" s="241"/>
    </row>
    <row r="915" spans="49:50">
      <c r="AW915" s="241"/>
      <c r="AX915" s="241"/>
    </row>
    <row r="916" spans="49:50">
      <c r="AW916" s="241"/>
      <c r="AX916" s="241"/>
    </row>
    <row r="917" spans="49:50">
      <c r="AW917" s="241"/>
      <c r="AX917" s="241"/>
    </row>
    <row r="918" spans="49:50">
      <c r="AW918" s="241"/>
      <c r="AX918" s="241"/>
    </row>
    <row r="919" spans="49:50">
      <c r="AW919" s="241"/>
      <c r="AX919" s="241"/>
    </row>
    <row r="920" spans="49:50">
      <c r="AW920" s="241"/>
      <c r="AX920" s="241"/>
    </row>
    <row r="921" spans="49:50">
      <c r="AW921" s="241"/>
      <c r="AX921" s="241"/>
    </row>
    <row r="922" spans="49:50">
      <c r="AW922" s="241"/>
      <c r="AX922" s="241"/>
    </row>
    <row r="923" spans="49:50">
      <c r="AW923" s="241"/>
      <c r="AX923" s="241"/>
    </row>
    <row r="924" spans="49:50">
      <c r="AW924" s="241"/>
      <c r="AX924" s="241"/>
    </row>
    <row r="925" spans="49:50">
      <c r="AW925" s="241"/>
      <c r="AX925" s="241"/>
    </row>
    <row r="926" spans="49:50">
      <c r="AW926" s="241"/>
      <c r="AX926" s="241"/>
    </row>
    <row r="927" spans="49:50">
      <c r="AW927" s="241"/>
      <c r="AX927" s="241"/>
    </row>
    <row r="928" spans="49:50">
      <c r="AW928" s="241"/>
      <c r="AX928" s="241"/>
    </row>
    <row r="929" spans="49:50">
      <c r="AW929" s="241"/>
      <c r="AX929" s="241"/>
    </row>
    <row r="930" spans="49:50">
      <c r="AW930" s="241"/>
      <c r="AX930" s="241"/>
    </row>
    <row r="931" spans="49:50">
      <c r="AW931" s="241"/>
      <c r="AX931" s="241"/>
    </row>
    <row r="932" spans="49:50">
      <c r="AW932" s="241"/>
      <c r="AX932" s="241"/>
    </row>
    <row r="933" spans="49:50">
      <c r="AW933" s="241"/>
      <c r="AX933" s="241"/>
    </row>
    <row r="934" spans="49:50">
      <c r="AW934" s="241"/>
      <c r="AX934" s="241"/>
    </row>
    <row r="935" spans="49:50">
      <c r="AW935" s="241"/>
      <c r="AX935" s="241"/>
    </row>
    <row r="936" spans="49:50">
      <c r="AW936" s="241"/>
      <c r="AX936" s="241"/>
    </row>
    <row r="937" spans="49:50">
      <c r="AW937" s="241"/>
      <c r="AX937" s="241"/>
    </row>
    <row r="938" spans="49:50">
      <c r="AW938" s="241"/>
      <c r="AX938" s="241"/>
    </row>
    <row r="939" spans="49:50">
      <c r="AW939" s="241"/>
      <c r="AX939" s="241"/>
    </row>
    <row r="940" spans="49:50">
      <c r="AW940" s="241"/>
      <c r="AX940" s="241"/>
    </row>
    <row r="941" spans="49:50">
      <c r="AW941" s="241"/>
      <c r="AX941" s="241"/>
    </row>
    <row r="942" spans="49:50">
      <c r="AW942" s="241"/>
      <c r="AX942" s="241"/>
    </row>
    <row r="943" spans="49:50">
      <c r="AW943" s="241"/>
      <c r="AX943" s="241"/>
    </row>
    <row r="944" spans="49:50">
      <c r="AW944" s="241"/>
      <c r="AX944" s="241"/>
    </row>
    <row r="945" spans="49:50">
      <c r="AW945" s="241"/>
      <c r="AX945" s="241"/>
    </row>
    <row r="946" spans="49:50">
      <c r="AW946" s="241"/>
      <c r="AX946" s="241"/>
    </row>
    <row r="947" spans="49:50">
      <c r="AW947" s="241"/>
      <c r="AX947" s="241"/>
    </row>
    <row r="948" spans="49:50">
      <c r="AW948" s="241"/>
      <c r="AX948" s="241"/>
    </row>
    <row r="949" spans="49:50">
      <c r="AW949" s="241"/>
      <c r="AX949" s="241"/>
    </row>
    <row r="950" spans="49:50">
      <c r="AW950" s="241"/>
      <c r="AX950" s="241"/>
    </row>
    <row r="951" spans="49:50">
      <c r="AW951" s="241"/>
      <c r="AX951" s="241"/>
    </row>
    <row r="952" spans="49:50">
      <c r="AW952" s="241"/>
      <c r="AX952" s="241"/>
    </row>
    <row r="953" spans="49:50">
      <c r="AW953" s="241"/>
      <c r="AX953" s="241"/>
    </row>
    <row r="954" spans="49:50">
      <c r="AW954" s="241"/>
      <c r="AX954" s="241"/>
    </row>
    <row r="955" spans="49:50">
      <c r="AW955" s="241"/>
      <c r="AX955" s="241"/>
    </row>
    <row r="956" spans="49:50">
      <c r="AW956" s="241"/>
      <c r="AX956" s="241"/>
    </row>
    <row r="957" spans="49:50">
      <c r="AW957" s="241"/>
      <c r="AX957" s="241"/>
    </row>
    <row r="958" spans="49:50">
      <c r="AW958" s="241"/>
      <c r="AX958" s="241"/>
    </row>
    <row r="959" spans="49:50">
      <c r="AW959" s="241"/>
      <c r="AX959" s="241"/>
    </row>
    <row r="960" spans="49:50">
      <c r="AW960" s="241"/>
      <c r="AX960" s="241"/>
    </row>
    <row r="961" spans="49:50">
      <c r="AW961" s="241"/>
      <c r="AX961" s="241"/>
    </row>
    <row r="962" spans="49:50">
      <c r="AW962" s="241"/>
      <c r="AX962" s="241"/>
    </row>
    <row r="963" spans="49:50">
      <c r="AW963" s="241"/>
      <c r="AX963" s="241"/>
    </row>
    <row r="964" spans="49:50">
      <c r="AW964" s="241"/>
      <c r="AX964" s="241"/>
    </row>
    <row r="965" spans="49:50">
      <c r="AW965" s="241"/>
      <c r="AX965" s="241"/>
    </row>
    <row r="966" spans="49:50">
      <c r="AW966" s="241"/>
      <c r="AX966" s="241"/>
    </row>
    <row r="967" spans="49:50">
      <c r="AW967" s="241"/>
      <c r="AX967" s="241"/>
    </row>
    <row r="968" spans="49:50">
      <c r="AW968" s="241"/>
      <c r="AX968" s="241"/>
    </row>
    <row r="969" spans="49:50">
      <c r="AW969" s="241"/>
      <c r="AX969" s="241"/>
    </row>
    <row r="970" spans="49:50">
      <c r="AW970" s="241"/>
      <c r="AX970" s="241"/>
    </row>
    <row r="971" spans="49:50">
      <c r="AW971" s="241"/>
      <c r="AX971" s="241"/>
    </row>
    <row r="972" spans="49:50">
      <c r="AW972" s="241"/>
      <c r="AX972" s="241"/>
    </row>
    <row r="973" spans="49:50">
      <c r="AW973" s="241"/>
      <c r="AX973" s="241"/>
    </row>
    <row r="974" spans="49:50">
      <c r="AW974" s="241"/>
      <c r="AX974" s="241"/>
    </row>
    <row r="975" spans="49:50">
      <c r="AW975" s="241"/>
      <c r="AX975" s="241"/>
    </row>
    <row r="976" spans="49:50">
      <c r="AW976" s="241"/>
      <c r="AX976" s="241"/>
    </row>
    <row r="977" spans="49:50">
      <c r="AW977" s="241"/>
      <c r="AX977" s="241"/>
    </row>
    <row r="978" spans="49:50">
      <c r="AW978" s="241"/>
      <c r="AX978" s="241"/>
    </row>
    <row r="979" spans="49:50">
      <c r="AW979" s="241"/>
      <c r="AX979" s="241"/>
    </row>
    <row r="980" spans="49:50">
      <c r="AW980" s="241"/>
      <c r="AX980" s="241"/>
    </row>
    <row r="981" spans="49:50">
      <c r="AW981" s="241"/>
      <c r="AX981" s="241"/>
    </row>
    <row r="982" spans="49:50">
      <c r="AW982" s="241"/>
      <c r="AX982" s="241"/>
    </row>
    <row r="983" spans="49:50">
      <c r="AW983" s="241"/>
      <c r="AX983" s="241"/>
    </row>
    <row r="984" spans="49:50">
      <c r="AW984" s="241"/>
      <c r="AX984" s="241"/>
    </row>
    <row r="985" spans="49:50">
      <c r="AW985" s="241"/>
      <c r="AX985" s="241"/>
    </row>
    <row r="986" spans="49:50">
      <c r="AW986" s="241"/>
      <c r="AX986" s="241"/>
    </row>
    <row r="987" spans="49:50">
      <c r="AW987" s="241"/>
      <c r="AX987" s="241"/>
    </row>
    <row r="988" spans="49:50">
      <c r="AW988" s="241"/>
      <c r="AX988" s="241"/>
    </row>
    <row r="989" spans="49:50">
      <c r="AW989" s="241"/>
      <c r="AX989" s="241"/>
    </row>
    <row r="990" spans="49:50">
      <c r="AW990" s="241"/>
      <c r="AX990" s="241"/>
    </row>
    <row r="991" spans="49:50">
      <c r="AW991" s="241"/>
      <c r="AX991" s="241"/>
    </row>
    <row r="992" spans="49:50">
      <c r="AW992" s="241"/>
      <c r="AX992" s="241"/>
    </row>
    <row r="993" spans="49:50">
      <c r="AW993" s="241"/>
      <c r="AX993" s="241"/>
    </row>
    <row r="994" spans="49:50">
      <c r="AW994" s="241"/>
      <c r="AX994" s="241"/>
    </row>
    <row r="995" spans="49:50">
      <c r="AW995" s="241"/>
      <c r="AX995" s="241"/>
    </row>
    <row r="996" spans="49:50">
      <c r="AW996" s="241"/>
      <c r="AX996" s="241"/>
    </row>
    <row r="997" spans="49:50">
      <c r="AW997" s="241"/>
      <c r="AX997" s="241"/>
    </row>
    <row r="998" spans="49:50">
      <c r="AW998" s="241"/>
      <c r="AX998" s="241"/>
    </row>
    <row r="999" spans="49:50">
      <c r="AW999" s="241"/>
      <c r="AX999" s="241"/>
    </row>
    <row r="1000" spans="49:50">
      <c r="AW1000" s="241"/>
      <c r="AX1000" s="241"/>
    </row>
    <row r="1001" spans="49:50">
      <c r="AW1001" s="241"/>
      <c r="AX1001" s="241"/>
    </row>
  </sheetData>
  <sheetProtection algorithmName="SHA-512" hashValue="ncwKR2/h/xrQW9UwMnwWB0NFYvRO9UY0qTqY8MLPsLqwJs7cvZiUSxPEQIxaG8nU3Hxmmi/Rka7fnFhsDqzhbw==" saltValue="6aJvkTNrptRWM+ldBARgyg==" spinCount="100000" sheet="1" objects="1" scenarios="1" selectLockedCells="1" selectUnlockedCells="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13</vt:i4>
      </vt:variant>
      <vt:variant>
        <vt:lpstr>Plages nommées</vt:lpstr>
      </vt:variant>
      <vt:variant>
        <vt:i4>46</vt:i4>
      </vt:variant>
    </vt:vector>
  </HeadingPairs>
  <TitlesOfParts>
    <vt:vector size="59" baseType="lpstr">
      <vt:lpstr>Menu de navigation</vt:lpstr>
      <vt:lpstr>Liste Classe d'actifs</vt:lpstr>
      <vt:lpstr>Liste Banque-Enveloppe</vt:lpstr>
      <vt:lpstr>Saisie Budget-Investissement</vt:lpstr>
      <vt:lpstr>Saisie Patrimoine</vt:lpstr>
      <vt:lpstr>Visuel Budget</vt:lpstr>
      <vt:lpstr>Visuel Patrimoine</vt:lpstr>
      <vt:lpstr>Comparaison actuel-cible </vt:lpstr>
      <vt:lpstr>SYNTHESE ACTUELLE</vt:lpstr>
      <vt:lpstr>SYNTHESE COMPARATIVE</vt:lpstr>
      <vt:lpstr>Aide budget</vt:lpstr>
      <vt:lpstr>Aide patrimoine</vt:lpstr>
      <vt:lpstr>Aide répartition cible</vt:lpstr>
      <vt:lpstr>Aideactif</vt:lpstr>
      <vt:lpstr>Aideactif3</vt:lpstr>
      <vt:lpstr>Aideactions</vt:lpstr>
      <vt:lpstr>Aidealternatifs</vt:lpstr>
      <vt:lpstr>Aideautres</vt:lpstr>
      <vt:lpstr>Aideclasse</vt:lpstr>
      <vt:lpstr>Aideclasse2</vt:lpstr>
      <vt:lpstr>Aideclasse3</vt:lpstr>
      <vt:lpstr>Aideemplacement</vt:lpstr>
      <vt:lpstr>aideemplacementalpha</vt:lpstr>
      <vt:lpstr>Aidegrandeclasse</vt:lpstr>
      <vt:lpstr>Aideimmobilier</vt:lpstr>
      <vt:lpstr>Aideliquidite</vt:lpstr>
      <vt:lpstr>Aideobligations</vt:lpstr>
      <vt:lpstr>etat</vt:lpstr>
      <vt:lpstr>Evol</vt:lpstr>
      <vt:lpstr>EvolM</vt:lpstr>
      <vt:lpstr>Evolmois</vt:lpstr>
      <vt:lpstr>EvolN</vt:lpstr>
      <vt:lpstr>EvolvalM</vt:lpstr>
      <vt:lpstr>EvolvalN</vt:lpstr>
      <vt:lpstr>Investact</vt:lpstr>
      <vt:lpstr>Investcib</vt:lpstr>
      <vt:lpstr>Investissementact</vt:lpstr>
      <vt:lpstr>InvestissementactRP2</vt:lpstr>
      <vt:lpstr>Investissementcib</vt:lpstr>
      <vt:lpstr>InvestissementcibRP2</vt:lpstr>
      <vt:lpstr>Montactuel</vt:lpstr>
      <vt:lpstr>Montantactuel</vt:lpstr>
      <vt:lpstr>MontantactuelRP</vt:lpstr>
      <vt:lpstr>MontantactuelRP2</vt:lpstr>
      <vt:lpstr>Montantcible</vt:lpstr>
      <vt:lpstr>Montcible</vt:lpstr>
      <vt:lpstr>mttpat</vt:lpstr>
      <vt:lpstr>Perfcible</vt:lpstr>
      <vt:lpstr>Perfcibleinfl</vt:lpstr>
      <vt:lpstr>Perfreel</vt:lpstr>
      <vt:lpstr>perfreelinfl</vt:lpstr>
      <vt:lpstr>rationetbrut</vt:lpstr>
      <vt:lpstr>rationetbrut2</vt:lpstr>
      <vt:lpstr>T_budget_depense</vt:lpstr>
      <vt:lpstr>T_budget_invest</vt:lpstr>
      <vt:lpstr>T_budget_revenu</vt:lpstr>
      <vt:lpstr>T_Patrimoine</vt:lpstr>
      <vt:lpstr>Table_banque</vt:lpstr>
      <vt:lpstr>Table_classe_actifs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DECROIX</dc:creator>
  <cp:lastModifiedBy>Thomas MBZ</cp:lastModifiedBy>
  <dcterms:created xsi:type="dcterms:W3CDTF">2023-11-04T14:13:30Z</dcterms:created>
  <dcterms:modified xsi:type="dcterms:W3CDTF">2026-05-11T10:44:30Z</dcterms:modified>
</cp:coreProperties>
</file>